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PECAAA00\Desktop\"/>
    </mc:Choice>
  </mc:AlternateContent>
  <xr:revisionPtr revIDLastSave="0" documentId="8_{F0DAA2F1-728E-4058-88D2-8D2EC0069D46}" xr6:coauthVersionLast="47" xr6:coauthVersionMax="47" xr10:uidLastSave="{00000000-0000-0000-0000-000000000000}"/>
  <bookViews>
    <workbookView xWindow="-110" yWindow="-110" windowWidth="19420" windowHeight="10300" firstSheet="1" activeTab="2" xr2:uid="{B58818E8-3F3C-47C9-9329-72905CA23D6F}"/>
  </bookViews>
  <sheets>
    <sheet name="Inledande information" sheetId="8" r:id="rId1"/>
    <sheet name="Grunduppgifter" sheetId="5" r:id="rId2"/>
    <sheet name="Nyttokalkyl" sheetId="2" r:id="rId3"/>
    <sheet name="Fler nyttor &amp; kostnader" sheetId="3" r:id="rId4"/>
    <sheet name="Uppföljning" sheetId="6" r:id="rId5"/>
    <sheet name="Beräkningsunderlag" sheetId="9"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1" i="2" l="1"/>
  <c r="J21" i="2"/>
  <c r="I21" i="2"/>
  <c r="H21" i="2"/>
  <c r="I24" i="2"/>
  <c r="J24" i="2" s="1"/>
  <c r="K24" i="2" s="1"/>
  <c r="H24" i="2"/>
  <c r="R47" i="9" l="1"/>
  <c r="R48" i="9"/>
  <c r="R49" i="9"/>
  <c r="R50" i="9"/>
  <c r="R46" i="9"/>
  <c r="R43" i="9"/>
  <c r="R42" i="9"/>
  <c r="R41" i="9"/>
  <c r="R40" i="9"/>
  <c r="R39" i="9"/>
  <c r="R34" i="9"/>
  <c r="R33" i="9"/>
  <c r="R32" i="9"/>
  <c r="R31" i="9"/>
  <c r="R30" i="9"/>
  <c r="R23" i="9"/>
  <c r="R24" i="9"/>
  <c r="R25" i="9"/>
  <c r="R22" i="9"/>
  <c r="R21" i="9"/>
  <c r="R15" i="9"/>
  <c r="L13" i="9"/>
  <c r="R18" i="9"/>
  <c r="G33" i="2"/>
  <c r="G37" i="2" s="1"/>
  <c r="L5" i="9"/>
  <c r="R9" i="9" s="1"/>
  <c r="F33" i="2"/>
  <c r="F37" i="2" s="1"/>
  <c r="K33" i="2"/>
  <c r="K37" i="2" s="1"/>
  <c r="J33" i="2"/>
  <c r="J37" i="2" s="1"/>
  <c r="I33" i="2"/>
  <c r="I37" i="2" s="1"/>
  <c r="H33" i="2"/>
  <c r="H37" i="2" s="1"/>
  <c r="F28" i="2"/>
  <c r="K17" i="2"/>
  <c r="J17" i="2"/>
  <c r="I17" i="2"/>
  <c r="H17" i="2"/>
  <c r="G17" i="2"/>
  <c r="F17" i="2"/>
  <c r="R10" i="9" l="1"/>
  <c r="R6" i="9"/>
  <c r="R7" i="9"/>
  <c r="R8" i="9"/>
  <c r="R14" i="9"/>
  <c r="R16" i="9"/>
  <c r="R17" i="9"/>
  <c r="F35" i="2"/>
  <c r="F38" i="2" s="1"/>
  <c r="G28" i="2" l="1"/>
  <c r="G35" i="2" s="1"/>
  <c r="G38" i="2" l="1"/>
  <c r="H28" i="2"/>
  <c r="H35" i="2" s="1"/>
  <c r="H38" i="2" s="1"/>
  <c r="I28" i="2" l="1"/>
  <c r="I35" i="2" s="1"/>
  <c r="I38" i="2" l="1"/>
  <c r="K28" i="2"/>
  <c r="K35" i="2" s="1"/>
  <c r="K38" i="2" s="1"/>
  <c r="J28" i="2"/>
  <c r="J35" i="2" s="1"/>
  <c r="J38" i="2" s="1"/>
  <c r="F36" i="2" l="1"/>
  <c r="F39" i="2"/>
  <c r="F4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Gustav Genberg</author>
  </authors>
  <commentList>
    <comment ref="D30" authorId="0" shapeId="0" xr:uid="{D3D3A2DF-F47E-4AB3-8831-59A392899CD1}">
      <text>
        <r>
          <rPr>
            <sz val="9"/>
            <color indexed="81"/>
            <rFont val="Tahoma"/>
            <family val="2"/>
          </rPr>
          <t xml:space="preserve">Specficera hur sannolikt det är att vi får nyttan av förändringen utifrån:
Osäkert
Ganska säkert
Mycket säkert </t>
        </r>
      </text>
    </comment>
    <comment ref="E30" authorId="0" shapeId="0" xr:uid="{C3336F02-5C4A-4D00-9C29-96E3D2F88FD3}">
      <text>
        <r>
          <rPr>
            <sz val="9"/>
            <color indexed="81"/>
            <rFont val="Tahoma"/>
            <family val="2"/>
          </rPr>
          <t xml:space="preserve">Här beskriver du hur du räknat ut nyttovärdet så att andra som läser kalkylen förstår resonemanget.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Gustav Genberg</author>
  </authors>
  <commentList>
    <comment ref="C3" authorId="0" shapeId="0" xr:uid="{C667847B-413D-4E1C-97F5-98D8DEA3D766}">
      <text>
        <r>
          <rPr>
            <sz val="9"/>
            <color indexed="81"/>
            <rFont val="Tahoma"/>
            <family val="2"/>
          </rPr>
          <t xml:space="preserve">Välj hur respektive nytta ska följas upp och med vilket mätvärde/indikator 
(ex uppföljning av kostnad för insats X, statistikuttag på antal ansökningar, enkät om kundnöjdhet)
</t>
        </r>
      </text>
    </comment>
    <comment ref="D3" authorId="0" shapeId="0" xr:uid="{A3EF8E6B-A31D-4903-9772-506EEFF98A22}">
      <text>
        <r>
          <rPr>
            <sz val="9"/>
            <color indexed="81"/>
            <rFont val="Tahoma"/>
            <family val="2"/>
          </rPr>
          <t>Kan mätningen göras via någon av de befintliga KPI:erna eller indikatorerna som SÄF redan tar ut?</t>
        </r>
      </text>
    </comment>
    <comment ref="E3" authorId="0" shapeId="0" xr:uid="{316F6622-413A-478C-9FF2-8CB6E6E452E5}">
      <text>
        <r>
          <rPr>
            <sz val="9"/>
            <color indexed="81"/>
            <rFont val="Tahoma"/>
            <family val="2"/>
          </rPr>
          <t>Beskriv när och hur ofta uppföljningen av nyttan ska göras.</t>
        </r>
      </text>
    </comment>
    <comment ref="F3" authorId="0" shapeId="0" xr:uid="{73EFB367-9AE2-4CF6-AEFD-3A0DFD9D0BE4}">
      <text>
        <r>
          <rPr>
            <sz val="9"/>
            <color indexed="81"/>
            <rFont val="Tahoma"/>
            <family val="2"/>
          </rPr>
          <t>Beskriv vem som är ansvarig för uppföljning av nyttan.</t>
        </r>
        <r>
          <rPr>
            <sz val="9"/>
            <color indexed="81"/>
            <rFont val="Tahoma"/>
            <charset val="1"/>
          </rPr>
          <t xml:space="preserve">
</t>
        </r>
      </text>
    </comment>
  </commentList>
</comments>
</file>

<file path=xl/sharedStrings.xml><?xml version="1.0" encoding="utf-8"?>
<sst xmlns="http://schemas.openxmlformats.org/spreadsheetml/2006/main" count="185" uniqueCount="123">
  <si>
    <t>Grunduppgifter</t>
  </si>
  <si>
    <t>Namn på idén/förändringen:</t>
  </si>
  <si>
    <t>Idélämnare:</t>
  </si>
  <si>
    <t>Kontaktperson för nyttokalkylen:</t>
  </si>
  <si>
    <t>Datum:</t>
  </si>
  <si>
    <t>Kalkyl</t>
  </si>
  <si>
    <t>Kostnader, investeringar, etc</t>
  </si>
  <si>
    <t>Leverantör</t>
  </si>
  <si>
    <t>Beskrivning/kommentar</t>
  </si>
  <si>
    <t>Investering År 0</t>
  </si>
  <si>
    <t>År 1</t>
  </si>
  <si>
    <t>År 2</t>
  </si>
  <si>
    <t>År 3</t>
  </si>
  <si>
    <t>År 4</t>
  </si>
  <si>
    <t>År 5</t>
  </si>
  <si>
    <t>Utveckling och införande</t>
  </si>
  <si>
    <t>1.1</t>
  </si>
  <si>
    <t>Externa kostnader</t>
  </si>
  <si>
    <t>1.1.1</t>
  </si>
  <si>
    <t>Inköp av mjukvara (ex IT-system)</t>
  </si>
  <si>
    <t>1.1.2</t>
  </si>
  <si>
    <t>Inköp av hårdvara (ex Teknik)</t>
  </si>
  <si>
    <t>1.1.3</t>
  </si>
  <si>
    <t>IT-tekniker</t>
  </si>
  <si>
    <t>1.1.4</t>
  </si>
  <si>
    <t>Konsultkostnad</t>
  </si>
  <si>
    <t>1.1.5</t>
  </si>
  <si>
    <t>1.2</t>
  </si>
  <si>
    <t>Personalkostnader, övriga interna kostnader</t>
  </si>
  <si>
    <t>1.2.1</t>
  </si>
  <si>
    <t>Projektledare (x tim * 500kr)</t>
  </si>
  <si>
    <t>1.2.2</t>
  </si>
  <si>
    <t>Projektgrupp/verksamhetsspecialister (x tim * 500kr)</t>
  </si>
  <si>
    <t>1.2.3</t>
  </si>
  <si>
    <t>Upphandlingsresurs (x tim * 500kr)</t>
  </si>
  <si>
    <t>1.2.4</t>
  </si>
  <si>
    <t>1.2.5</t>
  </si>
  <si>
    <t>Totala uppstartskostnader/investeringar</t>
  </si>
  <si>
    <t>Drift och förvaltning</t>
  </si>
  <si>
    <t>2.1</t>
  </si>
  <si>
    <t>Externa rörliga kostnader</t>
  </si>
  <si>
    <t>2.1.1</t>
  </si>
  <si>
    <t>Systemkostnad (driftkostnad)</t>
  </si>
  <si>
    <t>Räkna upp kostnaden med 1,5% per år - kpi</t>
  </si>
  <si>
    <t>2.1.2</t>
  </si>
  <si>
    <t>Licenser</t>
  </si>
  <si>
    <t>2.1.3</t>
  </si>
  <si>
    <t>Systemförvaltning av IT-system</t>
  </si>
  <si>
    <t>2.1.4</t>
  </si>
  <si>
    <t>Support</t>
  </si>
  <si>
    <t>2.1.5</t>
  </si>
  <si>
    <t>2.2</t>
  </si>
  <si>
    <t>2.2.1</t>
  </si>
  <si>
    <t>Utbildning (x tim * 250kr)</t>
  </si>
  <si>
    <t>Totala rörliga kostnader</t>
  </si>
  <si>
    <t>3. Nyttor (intäkter/effektiviseringar)</t>
  </si>
  <si>
    <t>Sannolikhet</t>
  </si>
  <si>
    <t>Intäkt/effektivisering År 0</t>
  </si>
  <si>
    <t>3.1</t>
  </si>
  <si>
    <t>3.2</t>
  </si>
  <si>
    <t>Totala intäkter/effektiviseringar</t>
  </si>
  <si>
    <t>Kostnader/år</t>
  </si>
  <si>
    <t>Nettonuvärde kostnader år 0-5</t>
  </si>
  <si>
    <t>Intäkter/effektiviseringar per år</t>
  </si>
  <si>
    <t>Totalt/år, SEK</t>
  </si>
  <si>
    <t>Nettonuvärde år 0-5, SEK</t>
  </si>
  <si>
    <t>Return on investment (ROI)</t>
  </si>
  <si>
    <t>Nyttor som inte värderas i pengar</t>
  </si>
  <si>
    <t>Beskrivning av nytta</t>
  </si>
  <si>
    <t>Uppföljning av nyttorealisering</t>
  </si>
  <si>
    <t>Nytta</t>
  </si>
  <si>
    <t>Hur följa upp?</t>
  </si>
  <si>
    <t>Intervall</t>
  </si>
  <si>
    <t>Ansvarig för uppföljning</t>
  </si>
  <si>
    <t>SEK</t>
  </si>
  <si>
    <t>Koppling KPI/indikator</t>
  </si>
  <si>
    <t>Mycket säker</t>
  </si>
  <si>
    <r>
      <rPr>
        <b/>
        <sz val="9"/>
        <color theme="1"/>
        <rFont val="Arial"/>
        <family val="2"/>
      </rPr>
      <t xml:space="preserve">Minskad administrationstid
</t>
    </r>
    <r>
      <rPr>
        <sz val="6"/>
        <color theme="1"/>
        <rFont val="Arial"/>
        <family val="2"/>
      </rPr>
      <t xml:space="preserve">
Består av:
- Högre kvalitet i dokumentationen
-Minskad administrationstid när man köper in alt lägger till hjälpmedel från hjälpmedelscentralen.
-Minskad administrationstid vid förberedelse inför periodisk inspektion, besiktning och service.
-Minskad administrationstid när man ska planera inköp.
-Minskad administrationstid maa bättre överblick över hjälpmedel
-Mindre administrationstid då man får lättare åtkomst till var hjälpmedlena befinner sig
-Minskad administrationstid maa periodisk inspektion kan göras direkt i rummet.
-Minskad administrationstid i form av att all dokumentation samlas på ett och samma ställe.
-Minskad administrationstid i form av att uppdatera pärmar
-Minskad administrationstid då inventarieförteckning inte behöver hållas uppdaterad.
-Mindre administrationstid då dokumentation kan matas in direkt i systemet
-Tid för att ex gå tillbaka och kolla ytterligare info. Hur ofta och hur lång tid(baserat på avstånd)</t>
    </r>
  </si>
  <si>
    <t>Ökad trygghet för SOL-personal och därmed minskad admintid för legitimerad personal</t>
  </si>
  <si>
    <t>Beräkningsunderlag</t>
  </si>
  <si>
    <t>NYTTA 1</t>
  </si>
  <si>
    <t>Tid</t>
  </si>
  <si>
    <t>Veckor</t>
  </si>
  <si>
    <t>Timkost</t>
  </si>
  <si>
    <t>Medarb</t>
  </si>
  <si>
    <t>Arbetsdagar</t>
  </si>
  <si>
    <t>ÅR 1</t>
  </si>
  <si>
    <t>ÅR 2</t>
  </si>
  <si>
    <t>ÅR 3</t>
  </si>
  <si>
    <t>ÅR 4</t>
  </si>
  <si>
    <t>ÅR 5</t>
  </si>
  <si>
    <t>Index</t>
  </si>
  <si>
    <t xml:space="preserve">Nyttoanalysgruppen beräknar att ett införande av IT-stöd för hjälpmedelsadministration skulle medföra en tidsbesparing om:
ÄO: 5,8h per vecka för Johanneslund * 4 för samtliga boenden
FHO: 7,5h per vecka (för alla 3 medarbetare inom TFSOH)
ÄO - Högre kvalitet i dokumentationen: Dagligen (20min per dag per medarbetare, tot 12 medarbetare, vardagar)
FHO - Högre kvalitet i dokumentationen: (3 medarbetare, 5min per dag, vardagar) 
1h arbetstid beräknas i detta fall kosta 420kr
Totalt blir det därmed:
År 1: ÄO: (5,8*4*52*420)+(20/60*12*420*261)*1,033
År 2: ÄO: (5,8*4*52*420)+(20/60*12*420*261)*1,034 
År 3: ÄO: (5,8*4*52*420)+(20/60*12*420*261)*1,035 
År 4: ÄO: (5,8*4*52*420)+(20/60*12*420*261)*1,036 
År 5: ÄO: (5,8*4*52*420)+(20/60*12*420*261)*1,037 
År 1: FHO: (7,5*3*420*52)+(5/60*3*420*261)*1,033 
År 2: FHO: (7,5*3*420*52)+(5/60*3*420*261)*1,034 
År 3: FHO: (7,5*3*420*52)+(5/60*3*420*261)*1,035 
År 4: FHO: (7,5*3*420*52)+(5/60*3*420*261)*1,036 
År 5: FHO: (7,5*3*420*52)+(5/60*3*420*261)*1,037 
Beskriv hur du räknat ut nyttan. Utgå från att 1h personaltid kostar 250kr år 0 och räkna upp beloppet med 3,3% år 1, 3,4% år 2, 3,5% år 3, 3,6% år 4 och 3,7% år 5 (index). </t>
  </si>
  <si>
    <t>TOT NYTTA 1</t>
  </si>
  <si>
    <t xml:space="preserve">Räkna ut tidsåtgång som i nuläget läggs på att stödja SOL-personal i dagsläget och hur mkt av den som inte krävs vid införande av IT-stödet.
1h arbetstid beräknas i detta fall kosta 420kr
ÄO: 2h/vecka, 12 medarbetare
FHO: 2h/vecka, 3 medarbetare
Totalt blir det därmed:
År 1: ÄO: 2*12*52*420*1,033
År 2: ÄO: 2*12*52*420*1,034 
År 3: ÄO: 2*12*52*420*1,035 
År 4: ÄO: 2*12*52*420*1,036 
År 5: ÄO: 2*12*52*420*1,037 
År 1: FHO: 2*3*52*420*1,033 
År 2: FHO: 2*3*52*420*1,034 
År 3: FHO: 2*3*52*420*1,035 
År 4: FHO: 2*3*52*420*1,036 
År 5: FHO: 2*3*52*420*1,037 
Beskriv hur du räknat ut nyttan. Utgå från att 1h personaltid kostar 250kr år 0 och räkna upp beloppet med 3,3% år 1, 3,4% år 2, 3,5% år 3, 3,6% år 4 och 3,7% år 5 (index). </t>
  </si>
  <si>
    <t>NYTTA 2</t>
  </si>
  <si>
    <t>TOT NYTTA 2</t>
  </si>
  <si>
    <t>Förbättrad följsamhet mot lagar och regler</t>
  </si>
  <si>
    <t>Minskade kostnader för utskrift​</t>
  </si>
  <si>
    <t>Minskad risk att missa periodisk inspektion, beräkningar och service​</t>
  </si>
  <si>
    <t xml:space="preserve">Högre kvalitet i dokumentation​
</t>
  </si>
  <si>
    <t>Genom mobilt gränssnitt kan dokumentation göras direkt på plats vilket innebär en kvalitetshöjning gentemot dubbeldokumentation via papper.</t>
  </si>
  <si>
    <t>Sannolikt kan antalet utskrifter minskas då det går att ta del av en stor del av dokumentationen via mobilgränssnittet. Denna nytta behöver dock utvärderas över tid iom att en viss mån av utskrifter ändå bedöms behövas som redundanslösning</t>
  </si>
  <si>
    <t>IT-stödet kommer innehålla notifieringar vilket bedöms minska risken för att missa moment i processen för hjälpmedelsadmin.</t>
  </si>
  <si>
    <t>Utveckling av funktionalitet i IT-stödet ger högre följsamhet mot lagar och regler inom området än nuvarande excellistor.</t>
  </si>
  <si>
    <t>Tidsmätning av administrativ tid
(jämför mot nolläge)</t>
  </si>
  <si>
    <t>1 månad efter driftsättning och sedan 1gg/halvår fram till full nytta realiserats (dvs när gamla arbetssätt fasats ut)</t>
  </si>
  <si>
    <t>Verksamhetsutveckare i verksamhetsområden
 (Hanna Ö och Malin T i nuläget)</t>
  </si>
  <si>
    <t>IT-stöd för hjälpmedelsadministration</t>
  </si>
  <si>
    <t>Hanna Örthagen och Malin Torstendahl</t>
  </si>
  <si>
    <t>Gustav Genberg</t>
  </si>
  <si>
    <t>QR-koder</t>
  </si>
  <si>
    <t>20h för kravarbete vid utveckling av IT-system</t>
  </si>
  <si>
    <t>SCHABLON
För exempelvis brandväggsöppning eller andra mindre insatser.
Beräkningsunderlag:
10h *1200</t>
  </si>
  <si>
    <t>n/a</t>
  </si>
  <si>
    <t>Migrering (x tim * 420kr)</t>
  </si>
  <si>
    <t>Löpande förvaltning av superanvändare för att tilldela nya och avsluta behörigheter. 1h per månad och 6 användare och 420kr per h.</t>
  </si>
  <si>
    <t>Två tillfällen a 4h för 20 timmar vardera. Timkostnad 420kr.</t>
  </si>
  <si>
    <t>7000 QR-koder</t>
  </si>
  <si>
    <t>Schablonuppskattning för en upphandlingsresurs vid direktupphandling. Tidsåtgång beräknas till 5h per vecka under 3 mån. 
Beräkningsunderlag:
13veckor*5h*500kr"</t>
  </si>
  <si>
    <t>Schablonuppskattning. Nyttokalkylen bedömer att det krävs projektledning om 5h per vecka under 10 veckor för att införa IT-stödet. Från befintliga resurser.
Beräkningsunderlag:
10 veckor*5h*500kr"</t>
  </si>
  <si>
    <t>Estimat 1 vecka halvtid 2 resurser (1 ÄO 1 FHO)
Tot 40h*420kr</t>
  </si>
  <si>
    <t>Schablon. Lösningen driftas helt av leverantör och kommer att administreras av verksamhet. Nyttokalkylen beräknar att det kan krävas 2h per månad till en kostnad om 500kr/h för systemförvaltning av lösningarna.
Beräkningsunderlag:
År1:2*12*500
År2:2*12*500*1,015
År3 År2*1,015
År4 År3*1,015
År5 År4*1,015"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</si>
</sst>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r&quot;_-;\-* #,##0.00\ &quot;kr&quot;_-;_-* &quot;-&quot;??\ &quot;kr&quot;_-;_-@_-"/>
    <numFmt numFmtId="164" formatCode="#,##0.0"/>
  </numFmts>
  <fonts count="2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theme="1"/>
      <name val="Arial"/>
      <family val="2"/>
    </font>
    <font>
      <b/>
      <sz val="22"/>
      <color theme="0"/>
      <name val="Arial"/>
      <family val="2"/>
    </font>
    <font>
      <b/>
      <sz val="22"/>
      <color theme="1"/>
      <name val="Arial"/>
      <family val="2"/>
    </font>
    <font>
      <sz val="9"/>
      <color theme="1"/>
      <name val="Arial"/>
      <family val="2"/>
    </font>
    <font>
      <b/>
      <sz val="17"/>
      <color theme="0"/>
      <name val="Arial"/>
      <family val="2"/>
    </font>
    <font>
      <b/>
      <sz val="9"/>
      <color theme="1"/>
      <name val="Arial"/>
      <family val="2"/>
    </font>
    <font>
      <i/>
      <sz val="9"/>
      <color theme="1"/>
      <name val="Arial"/>
      <family val="2"/>
    </font>
    <font>
      <b/>
      <i/>
      <sz val="9"/>
      <color theme="1"/>
      <name val="Arial"/>
      <family val="2"/>
    </font>
    <font>
      <sz val="10"/>
      <color theme="1"/>
      <name val="Arial"/>
      <family val="2"/>
    </font>
    <font>
      <b/>
      <sz val="11"/>
      <color theme="1"/>
      <name val="Arial"/>
      <family val="2"/>
    </font>
    <font>
      <b/>
      <sz val="9"/>
      <name val="Arial"/>
      <family val="2"/>
    </font>
    <font>
      <b/>
      <sz val="17"/>
      <color theme="0"/>
      <name val="Calibri"/>
      <family val="2"/>
      <scheme val="minor"/>
    </font>
    <font>
      <sz val="9"/>
      <color theme="1"/>
      <name val="Calibri"/>
      <family val="2"/>
      <scheme val="minor"/>
    </font>
    <font>
      <sz val="9"/>
      <color indexed="81"/>
      <name val="Tahoma"/>
      <family val="2"/>
    </font>
    <font>
      <sz val="8"/>
      <name val="Calibri"/>
      <family val="2"/>
      <scheme val="minor"/>
    </font>
    <font>
      <b/>
      <sz val="11"/>
      <name val="Calibri"/>
      <family val="2"/>
      <scheme val="minor"/>
    </font>
    <font>
      <sz val="9"/>
      <color indexed="81"/>
      <name val="Tahoma"/>
      <charset val="1"/>
    </font>
    <font>
      <b/>
      <sz val="11"/>
      <name val="Arial"/>
      <family val="2"/>
    </font>
    <font>
      <sz val="9"/>
      <name val="Arial"/>
      <family val="2"/>
    </font>
    <font>
      <sz val="6"/>
      <color theme="1"/>
      <name val="Arial"/>
      <family val="2"/>
    </font>
    <font>
      <sz val="6"/>
      <name val="Arial"/>
      <family val="2"/>
    </font>
    <font>
      <sz val="9"/>
      <color rgb="FF000000"/>
      <name val="Arial"/>
      <family val="2"/>
    </font>
  </fonts>
  <fills count="9">
    <fill>
      <patternFill patternType="none"/>
    </fill>
    <fill>
      <patternFill patternType="gray125"/>
    </fill>
    <fill>
      <patternFill patternType="solid">
        <fgColor rgb="FFCAC6BE"/>
        <bgColor indexed="64"/>
      </patternFill>
    </fill>
    <fill>
      <patternFill patternType="solid">
        <fgColor theme="0"/>
        <bgColor indexed="64"/>
      </patternFill>
    </fill>
    <fill>
      <patternFill patternType="solid">
        <fgColor rgb="FFFFFFFF"/>
        <bgColor indexed="64"/>
      </patternFill>
    </fill>
    <fill>
      <patternFill patternType="solid">
        <fgColor rgb="FF0070C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2" tint="-9.9978637043366805E-2"/>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29">
    <xf numFmtId="0" fontId="0" fillId="0" borderId="0" xfId="0"/>
    <xf numFmtId="0" fontId="8" fillId="0" borderId="0" xfId="0" applyFont="1"/>
    <xf numFmtId="0" fontId="10" fillId="0" borderId="0" xfId="0" applyFont="1"/>
    <xf numFmtId="0" fontId="8" fillId="2" borderId="1" xfId="0" applyFont="1" applyFill="1" applyBorder="1" applyAlignment="1">
      <alignment horizontal="center" vertical="top"/>
    </xf>
    <xf numFmtId="0" fontId="10" fillId="2" borderId="2" xfId="0" applyFont="1" applyFill="1" applyBorder="1" applyAlignment="1">
      <alignment horizontal="left" vertical="top"/>
    </xf>
    <xf numFmtId="0" fontId="10" fillId="2" borderId="2" xfId="0" applyFont="1" applyFill="1" applyBorder="1"/>
    <xf numFmtId="164" fontId="10" fillId="2" borderId="2" xfId="1" applyNumberFormat="1" applyFont="1" applyFill="1" applyBorder="1"/>
    <xf numFmtId="164" fontId="10" fillId="2" borderId="3" xfId="1" applyNumberFormat="1" applyFont="1" applyFill="1" applyBorder="1"/>
    <xf numFmtId="0" fontId="8" fillId="2" borderId="4" xfId="0" applyFont="1" applyFill="1" applyBorder="1" applyAlignment="1">
      <alignment horizontal="center" vertical="top"/>
    </xf>
    <xf numFmtId="0" fontId="11" fillId="2" borderId="5" xfId="0" applyFont="1" applyFill="1" applyBorder="1" applyAlignment="1">
      <alignment horizontal="left" vertical="top"/>
    </xf>
    <xf numFmtId="0" fontId="11" fillId="2" borderId="5" xfId="0" applyFont="1" applyFill="1" applyBorder="1"/>
    <xf numFmtId="0" fontId="8" fillId="2" borderId="5" xfId="0" applyFont="1" applyFill="1" applyBorder="1"/>
    <xf numFmtId="164" fontId="8" fillId="2" borderId="5" xfId="1" applyNumberFormat="1" applyFont="1" applyFill="1" applyBorder="1"/>
    <xf numFmtId="164" fontId="8" fillId="2" borderId="6" xfId="1" applyNumberFormat="1" applyFont="1" applyFill="1" applyBorder="1"/>
    <xf numFmtId="0" fontId="8" fillId="0" borderId="7" xfId="0" applyFont="1" applyBorder="1"/>
    <xf numFmtId="0" fontId="8" fillId="0" borderId="8" xfId="0" applyFont="1" applyBorder="1" applyAlignment="1">
      <alignment horizontal="left" vertical="top"/>
    </xf>
    <xf numFmtId="0" fontId="8" fillId="3" borderId="9" xfId="0" applyFont="1" applyFill="1" applyBorder="1"/>
    <xf numFmtId="0" fontId="8" fillId="3" borderId="10" xfId="0" applyFont="1" applyFill="1" applyBorder="1"/>
    <xf numFmtId="0" fontId="8" fillId="2" borderId="7" xfId="0" applyFont="1" applyFill="1" applyBorder="1" applyAlignment="1">
      <alignment horizontal="center" vertical="top"/>
    </xf>
    <xf numFmtId="0" fontId="11" fillId="2" borderId="8" xfId="0" applyFont="1" applyFill="1" applyBorder="1" applyAlignment="1">
      <alignment horizontal="left" vertical="top"/>
    </xf>
    <xf numFmtId="0" fontId="11" fillId="2" borderId="8" xfId="0" applyFont="1" applyFill="1" applyBorder="1"/>
    <xf numFmtId="0" fontId="8" fillId="2" borderId="8" xfId="0" applyFont="1" applyFill="1" applyBorder="1"/>
    <xf numFmtId="0" fontId="8" fillId="0" borderId="8" xfId="0" applyFont="1" applyBorder="1" applyAlignment="1">
      <alignment horizontal="center" vertical="top"/>
    </xf>
    <xf numFmtId="0" fontId="8" fillId="0" borderId="9" xfId="0" applyFont="1" applyBorder="1"/>
    <xf numFmtId="0" fontId="8" fillId="0" borderId="10" xfId="0" applyFont="1" applyBorder="1"/>
    <xf numFmtId="0" fontId="10" fillId="0" borderId="9" xfId="0" applyFont="1" applyBorder="1"/>
    <xf numFmtId="0" fontId="8" fillId="3" borderId="0" xfId="0" applyFont="1" applyFill="1" applyAlignment="1">
      <alignment horizontal="center" vertical="top"/>
    </xf>
    <xf numFmtId="0" fontId="12" fillId="3" borderId="0" xfId="0" applyFont="1" applyFill="1"/>
    <xf numFmtId="0" fontId="8" fillId="3" borderId="0" xfId="0" applyFont="1" applyFill="1"/>
    <xf numFmtId="0" fontId="8" fillId="0" borderId="0" xfId="0" applyFont="1" applyAlignment="1">
      <alignment horizontal="center" vertical="top"/>
    </xf>
    <xf numFmtId="164" fontId="8" fillId="3" borderId="0" xfId="1" applyNumberFormat="1" applyFont="1" applyFill="1" applyBorder="1"/>
    <xf numFmtId="0" fontId="8" fillId="2" borderId="1" xfId="0" applyFont="1" applyFill="1" applyBorder="1"/>
    <xf numFmtId="0" fontId="10" fillId="2" borderId="2" xfId="0" applyFont="1" applyFill="1" applyBorder="1" applyAlignment="1">
      <alignment horizontal="center" vertical="top"/>
    </xf>
    <xf numFmtId="0" fontId="8" fillId="2" borderId="4" xfId="0" applyFont="1" applyFill="1" applyBorder="1"/>
    <xf numFmtId="0" fontId="11" fillId="2" borderId="5" xfId="0" applyFont="1" applyFill="1" applyBorder="1" applyAlignment="1">
      <alignment horizontal="center" vertical="top"/>
    </xf>
    <xf numFmtId="0" fontId="8" fillId="0" borderId="3" xfId="0" applyFont="1" applyBorder="1"/>
    <xf numFmtId="0" fontId="8" fillId="0" borderId="11" xfId="0" applyFont="1" applyBorder="1"/>
    <xf numFmtId="0" fontId="8" fillId="2" borderId="0" xfId="0" applyFont="1" applyFill="1"/>
    <xf numFmtId="0" fontId="11" fillId="2" borderId="0" xfId="0" applyFont="1" applyFill="1" applyAlignment="1">
      <alignment horizontal="center" vertical="top"/>
    </xf>
    <xf numFmtId="0" fontId="11" fillId="2" borderId="0" xfId="0" applyFont="1" applyFill="1"/>
    <xf numFmtId="0" fontId="8" fillId="0" borderId="6" xfId="0" applyFont="1" applyBorder="1"/>
    <xf numFmtId="0" fontId="8" fillId="0" borderId="2" xfId="0" applyFont="1" applyBorder="1" applyAlignment="1">
      <alignment horizontal="center" vertical="top"/>
    </xf>
    <xf numFmtId="0" fontId="12" fillId="3" borderId="2" xfId="0" applyFont="1" applyFill="1" applyBorder="1"/>
    <xf numFmtId="0" fontId="8" fillId="3" borderId="2" xfId="0" applyFont="1" applyFill="1" applyBorder="1"/>
    <xf numFmtId="164" fontId="12" fillId="3" borderId="0" xfId="1" applyNumberFormat="1" applyFont="1" applyFill="1" applyBorder="1"/>
    <xf numFmtId="0" fontId="12" fillId="0" borderId="2" xfId="0" applyFont="1" applyBorder="1"/>
    <xf numFmtId="0" fontId="8" fillId="0" borderId="2" xfId="0" applyFont="1" applyBorder="1"/>
    <xf numFmtId="0" fontId="13" fillId="0" borderId="0" xfId="0" applyFont="1"/>
    <xf numFmtId="0" fontId="13" fillId="0" borderId="0" xfId="0" applyFont="1" applyAlignment="1">
      <alignment horizontal="center" vertical="top"/>
    </xf>
    <xf numFmtId="0" fontId="8" fillId="0" borderId="12" xfId="0" applyFont="1" applyBorder="1"/>
    <xf numFmtId="0" fontId="14" fillId="0" borderId="0" xfId="0" applyFont="1" applyAlignment="1">
      <alignment horizontal="right"/>
    </xf>
    <xf numFmtId="9" fontId="14" fillId="0" borderId="14" xfId="2" applyFont="1" applyBorder="1"/>
    <xf numFmtId="164" fontId="5" fillId="2" borderId="0" xfId="0" applyNumberFormat="1" applyFont="1" applyFill="1"/>
    <xf numFmtId="3" fontId="8" fillId="0" borderId="0" xfId="0" applyNumberFormat="1" applyFont="1"/>
    <xf numFmtId="3" fontId="8" fillId="0" borderId="0" xfId="0" applyNumberFormat="1" applyFont="1" applyAlignment="1">
      <alignment horizontal="center" vertical="top"/>
    </xf>
    <xf numFmtId="164" fontId="8" fillId="0" borderId="0" xfId="0" applyNumberFormat="1" applyFont="1"/>
    <xf numFmtId="0" fontId="5" fillId="0" borderId="7" xfId="0" applyFont="1" applyBorder="1" applyAlignment="1">
      <alignment horizontal="center" vertical="top"/>
    </xf>
    <xf numFmtId="0" fontId="5" fillId="0" borderId="8" xfId="0" applyFont="1" applyBorder="1" applyAlignment="1">
      <alignment horizontal="left" vertical="top"/>
    </xf>
    <xf numFmtId="0" fontId="6" fillId="0" borderId="8"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4" fillId="0" borderId="0" xfId="0" applyFont="1"/>
    <xf numFmtId="0" fontId="15" fillId="0" borderId="10" xfId="0" applyFont="1" applyBorder="1" applyAlignment="1">
      <alignment vertical="center" wrapText="1"/>
    </xf>
    <xf numFmtId="0" fontId="0" fillId="0" borderId="10" xfId="0" applyBorder="1"/>
    <xf numFmtId="0" fontId="17" fillId="0" borderId="10" xfId="0" applyFont="1" applyBorder="1" applyAlignment="1">
      <alignment wrapText="1"/>
    </xf>
    <xf numFmtId="0" fontId="2" fillId="0" borderId="0" xfId="0" applyFont="1"/>
    <xf numFmtId="0" fontId="0" fillId="0" borderId="10" xfId="0" applyBorder="1" applyAlignment="1">
      <alignment wrapText="1"/>
    </xf>
    <xf numFmtId="0" fontId="16" fillId="5" borderId="0" xfId="0" applyFont="1" applyFill="1"/>
    <xf numFmtId="0" fontId="5" fillId="5" borderId="0" xfId="0" applyFont="1" applyFill="1" applyAlignment="1">
      <alignment horizontal="center" vertical="top"/>
    </xf>
    <xf numFmtId="0" fontId="15" fillId="6" borderId="0" xfId="0" applyFont="1" applyFill="1" applyAlignment="1">
      <alignment horizontal="center" vertical="top"/>
    </xf>
    <xf numFmtId="0" fontId="15" fillId="6" borderId="0" xfId="0" applyFont="1" applyFill="1"/>
    <xf numFmtId="1" fontId="15" fillId="6" borderId="0" xfId="0" applyNumberFormat="1" applyFont="1" applyFill="1" applyAlignment="1">
      <alignment horizontal="center" wrapText="1"/>
    </xf>
    <xf numFmtId="0" fontId="23" fillId="6" borderId="7" xfId="0" applyFont="1" applyFill="1" applyBorder="1"/>
    <xf numFmtId="0" fontId="15" fillId="6" borderId="8" xfId="0" applyFont="1" applyFill="1" applyBorder="1"/>
    <xf numFmtId="1" fontId="15" fillId="6" borderId="8" xfId="0" applyNumberFormat="1" applyFont="1" applyFill="1" applyBorder="1" applyAlignment="1">
      <alignment horizontal="center" wrapText="1"/>
    </xf>
    <xf numFmtId="1" fontId="15" fillId="6" borderId="9" xfId="0" applyNumberFormat="1" applyFont="1" applyFill="1" applyBorder="1" applyAlignment="1">
      <alignment horizontal="center" wrapText="1"/>
    </xf>
    <xf numFmtId="0" fontId="2" fillId="6" borderId="10" xfId="0" applyFont="1" applyFill="1" applyBorder="1"/>
    <xf numFmtId="0" fontId="3" fillId="6" borderId="10" xfId="0" applyFont="1" applyFill="1" applyBorder="1"/>
    <xf numFmtId="0" fontId="20" fillId="6" borderId="10" xfId="0" applyFont="1" applyFill="1" applyBorder="1"/>
    <xf numFmtId="0" fontId="0" fillId="5" borderId="10" xfId="0" applyFill="1" applyBorder="1"/>
    <xf numFmtId="0" fontId="9" fillId="5" borderId="10" xfId="0" applyFont="1" applyFill="1" applyBorder="1"/>
    <xf numFmtId="0" fontId="2" fillId="7" borderId="10" xfId="0" applyFont="1" applyFill="1" applyBorder="1"/>
    <xf numFmtId="0" fontId="3" fillId="7" borderId="10" xfId="0" applyFont="1" applyFill="1" applyBorder="1"/>
    <xf numFmtId="0" fontId="20" fillId="7" borderId="10" xfId="0" applyFont="1" applyFill="1" applyBorder="1"/>
    <xf numFmtId="1" fontId="8" fillId="0" borderId="0" xfId="1" applyNumberFormat="1" applyFont="1" applyFill="1" applyBorder="1"/>
    <xf numFmtId="1" fontId="5" fillId="2" borderId="1" xfId="0" applyNumberFormat="1" applyFont="1" applyFill="1" applyBorder="1"/>
    <xf numFmtId="1" fontId="5" fillId="2" borderId="2" xfId="0" applyNumberFormat="1" applyFont="1" applyFill="1" applyBorder="1"/>
    <xf numFmtId="0" fontId="8" fillId="0" borderId="10" xfId="0" applyFont="1" applyBorder="1" applyAlignment="1">
      <alignment vertical="top"/>
    </xf>
    <xf numFmtId="0" fontId="8" fillId="0" borderId="9" xfId="0" applyFont="1" applyBorder="1" applyAlignment="1">
      <alignment vertical="top" wrapText="1"/>
    </xf>
    <xf numFmtId="0" fontId="24" fillId="0" borderId="10" xfId="0" applyFont="1" applyBorder="1" applyAlignment="1">
      <alignment vertical="top" wrapText="1"/>
    </xf>
    <xf numFmtId="0" fontId="25" fillId="0" borderId="0" xfId="0" applyFont="1" applyAlignment="1">
      <alignment vertical="top" wrapText="1"/>
    </xf>
    <xf numFmtId="0" fontId="3" fillId="0" borderId="0" xfId="0" applyFont="1"/>
    <xf numFmtId="3" fontId="0" fillId="0" borderId="0" xfId="0" applyNumberFormat="1"/>
    <xf numFmtId="3" fontId="8" fillId="0" borderId="10" xfId="1" applyNumberFormat="1" applyFont="1" applyFill="1" applyBorder="1" applyAlignment="1">
      <alignment vertical="top"/>
    </xf>
    <xf numFmtId="0" fontId="10" fillId="0" borderId="9" xfId="0" applyFont="1" applyBorder="1" applyAlignment="1">
      <alignment vertical="top" wrapText="1"/>
    </xf>
    <xf numFmtId="0" fontId="0" fillId="8" borderId="0" xfId="0" applyFill="1"/>
    <xf numFmtId="3" fontId="0" fillId="8" borderId="0" xfId="0" applyNumberFormat="1" applyFill="1"/>
    <xf numFmtId="0" fontId="0" fillId="6" borderId="0" xfId="0" applyFill="1"/>
    <xf numFmtId="3" fontId="0" fillId="6" borderId="0" xfId="0" applyNumberFormat="1" applyFill="1"/>
    <xf numFmtId="3" fontId="12" fillId="0" borderId="0" xfId="1" applyNumberFormat="1" applyFont="1" applyFill="1" applyBorder="1"/>
    <xf numFmtId="3" fontId="10" fillId="0" borderId="10" xfId="1" applyNumberFormat="1" applyFont="1" applyBorder="1"/>
    <xf numFmtId="3" fontId="10" fillId="0" borderId="7" xfId="1" applyNumberFormat="1" applyFont="1" applyBorder="1"/>
    <xf numFmtId="3" fontId="8" fillId="2" borderId="7" xfId="0" applyNumberFormat="1" applyFont="1" applyFill="1" applyBorder="1"/>
    <xf numFmtId="3" fontId="8" fillId="2" borderId="8" xfId="0" applyNumberFormat="1" applyFont="1" applyFill="1" applyBorder="1"/>
    <xf numFmtId="3" fontId="10" fillId="0" borderId="13" xfId="1" applyNumberFormat="1" applyFont="1" applyBorder="1"/>
    <xf numFmtId="3" fontId="14" fillId="0" borderId="13" xfId="1" applyNumberFormat="1" applyFont="1" applyBorder="1"/>
    <xf numFmtId="3" fontId="14" fillId="0" borderId="10" xfId="1" applyNumberFormat="1" applyFont="1" applyBorder="1"/>
    <xf numFmtId="0" fontId="2" fillId="0" borderId="10" xfId="0" applyFont="1" applyFill="1" applyBorder="1"/>
    <xf numFmtId="0" fontId="0" fillId="0" borderId="10" xfId="0" applyBorder="1" applyAlignment="1">
      <alignment vertical="top" wrapText="1"/>
    </xf>
    <xf numFmtId="0" fontId="3" fillId="0" borderId="10" xfId="0" applyFont="1" applyFill="1" applyBorder="1" applyAlignment="1">
      <alignment vertical="top" wrapText="1"/>
    </xf>
    <xf numFmtId="0" fontId="20" fillId="0" borderId="10" xfId="0" applyFont="1" applyFill="1" applyBorder="1" applyAlignment="1">
      <alignment vertical="top"/>
    </xf>
    <xf numFmtId="0" fontId="0" fillId="0" borderId="10" xfId="0" applyFill="1" applyBorder="1" applyAlignment="1">
      <alignment vertical="top" wrapText="1"/>
    </xf>
    <xf numFmtId="0" fontId="0" fillId="0" borderId="10" xfId="0" applyFill="1" applyBorder="1"/>
    <xf numFmtId="14" fontId="17" fillId="0" borderId="10" xfId="0" applyNumberFormat="1" applyFont="1" applyBorder="1" applyAlignment="1">
      <alignment horizontal="left" wrapText="1"/>
    </xf>
    <xf numFmtId="3" fontId="8" fillId="0" borderId="10" xfId="1" applyNumberFormat="1" applyFont="1" applyFill="1" applyBorder="1"/>
    <xf numFmtId="3" fontId="8" fillId="2" borderId="8" xfId="1" applyNumberFormat="1" applyFont="1" applyFill="1" applyBorder="1"/>
    <xf numFmtId="3" fontId="8" fillId="2" borderId="9" xfId="1" applyNumberFormat="1" applyFont="1" applyFill="1" applyBorder="1"/>
    <xf numFmtId="0" fontId="8" fillId="3" borderId="10" xfId="0" applyFont="1" applyFill="1" applyBorder="1" applyAlignment="1">
      <alignment wrapText="1"/>
    </xf>
    <xf numFmtId="0" fontId="8" fillId="3" borderId="9" xfId="0" applyFont="1" applyFill="1" applyBorder="1" applyAlignment="1">
      <alignment vertical="top"/>
    </xf>
    <xf numFmtId="0" fontId="8" fillId="0" borderId="10" xfId="0" applyFont="1" applyBorder="1" applyAlignment="1">
      <alignment wrapText="1"/>
    </xf>
    <xf numFmtId="0" fontId="8" fillId="0" borderId="9" xfId="0" applyFont="1" applyFill="1" applyBorder="1" applyAlignment="1">
      <alignment vertical="top"/>
    </xf>
    <xf numFmtId="0" fontId="8" fillId="0" borderId="9" xfId="0" applyFont="1" applyBorder="1" applyAlignment="1">
      <alignment vertical="top"/>
    </xf>
    <xf numFmtId="0" fontId="8" fillId="0" borderId="4" xfId="0" applyFont="1" applyBorder="1" applyAlignment="1">
      <alignment wrapText="1"/>
    </xf>
    <xf numFmtId="0" fontId="8" fillId="0" borderId="10" xfId="0" applyFont="1" applyFill="1" applyBorder="1" applyAlignment="1">
      <alignment wrapText="1"/>
    </xf>
    <xf numFmtId="3" fontId="26" fillId="0" borderId="10" xfId="0" applyNumberFormat="1" applyFont="1" applyBorder="1"/>
    <xf numFmtId="0" fontId="8" fillId="4" borderId="9" xfId="0" applyFont="1" applyFill="1" applyBorder="1" applyAlignment="1">
      <alignment vertical="top"/>
    </xf>
    <xf numFmtId="0" fontId="9" fillId="5" borderId="0" xfId="0" applyFont="1" applyFill="1" applyAlignment="1">
      <alignment horizontal="left" vertical="center"/>
    </xf>
    <xf numFmtId="0" fontId="22" fillId="6" borderId="0" xfId="0" applyFont="1" applyFill="1" applyAlignment="1">
      <alignment horizontal="left"/>
    </xf>
    <xf numFmtId="0" fontId="22" fillId="6" borderId="8" xfId="0" applyFont="1" applyFill="1" applyBorder="1" applyAlignment="1">
      <alignment horizontal="left"/>
    </xf>
  </cellXfs>
  <cellStyles count="3">
    <cellStyle name="Normal" xfId="0" builtinId="0"/>
    <cellStyle name="Procent" xfId="2" builtinId="5"/>
    <cellStyle name="Valuta" xfId="1" builtinId="4"/>
  </cellStyles>
  <dxfs count="0"/>
  <tableStyles count="0" defaultTableStyle="TableStyleMedium2" defaultPivotStyle="PivotStyleLight16"/>
  <colors>
    <mruColors>
      <color rgb="FFF1D5F3"/>
      <color rgb="FFBE42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85724</xdr:rowOff>
    </xdr:from>
    <xdr:to>
      <xdr:col>18</xdr:col>
      <xdr:colOff>133350</xdr:colOff>
      <xdr:row>46</xdr:row>
      <xdr:rowOff>6349</xdr:rowOff>
    </xdr:to>
    <xdr:sp macro="" textlink="">
      <xdr:nvSpPr>
        <xdr:cNvPr id="2" name="textruta 1">
          <a:extLst>
            <a:ext uri="{FF2B5EF4-FFF2-40B4-BE49-F238E27FC236}">
              <a16:creationId xmlns:a16="http://schemas.microsoft.com/office/drawing/2014/main" id="{BE56EC85-438E-8179-B408-D8B54799F71D}"/>
            </a:ext>
          </a:extLst>
        </xdr:cNvPr>
        <xdr:cNvSpPr txBox="1"/>
      </xdr:nvSpPr>
      <xdr:spPr>
        <a:xfrm>
          <a:off x="114300" y="85724"/>
          <a:ext cx="10991850" cy="8391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800" b="1"/>
            <a:t>INLEDANDE INFORMATION</a:t>
          </a:r>
        </a:p>
        <a:p>
          <a:endParaRPr lang="sv-SE" sz="1100"/>
        </a:p>
        <a:p>
          <a:r>
            <a:rPr lang="sv-SE" sz="1400" b="1"/>
            <a:t>Varför en nyttokalkyl</a:t>
          </a:r>
        </a:p>
        <a:p>
          <a:r>
            <a:rPr lang="sv-SE" sz="1100" b="0" i="0">
              <a:solidFill>
                <a:schemeClr val="tx1"/>
              </a:solidFill>
              <a:effectLst/>
              <a:latin typeface="+mn-lt"/>
              <a:ea typeface="+mn-ea"/>
              <a:cs typeface="+mn-cs"/>
            </a:rPr>
            <a:t>Inför ett</a:t>
          </a:r>
          <a:r>
            <a:rPr lang="sv-SE" sz="1100" b="0" i="0" baseline="0">
              <a:solidFill>
                <a:schemeClr val="tx1"/>
              </a:solidFill>
              <a:effectLst/>
              <a:latin typeface="+mn-lt"/>
              <a:ea typeface="+mn-ea"/>
              <a:cs typeface="+mn-cs"/>
            </a:rPr>
            <a:t> beslut om genomförande av en förändring är det viktigt att utreda vilka möjliga nyttor och kostnader som en förändringen innehåller. Detta för att ha ett bra beslutsunderlag, men också för att säkra att man har planerat för hur och på vilket sätt man ska uppnå nyttorna med förändringen. En nyttokalkyl är ett bra verktg för att på ett strukturerat sätt dokumentera denna typ av information. Nyttokalkylen används sedan som underlag vid beslut och uppföljning av förändringsinsatsen.</a:t>
          </a:r>
        </a:p>
        <a:p>
          <a:endParaRPr lang="sv-SE" sz="1100" b="0" i="0" baseline="0">
            <a:solidFill>
              <a:schemeClr val="tx1"/>
            </a:solidFill>
            <a:effectLst/>
            <a:latin typeface="+mn-lt"/>
            <a:ea typeface="+mn-ea"/>
            <a:cs typeface="+mn-cs"/>
          </a:endParaRPr>
        </a:p>
        <a:p>
          <a:r>
            <a:rPr lang="sv-SE" sz="1100" b="0" i="0" baseline="0">
              <a:solidFill>
                <a:schemeClr val="tx1"/>
              </a:solidFill>
              <a:effectLst/>
              <a:latin typeface="+mn-lt"/>
              <a:ea typeface="+mn-ea"/>
              <a:cs typeface="+mn-cs"/>
            </a:rPr>
            <a:t>Det finns många olika typer av nyttokalkyler. Denna kalkyl är anpassad för att täcka social- och äldreförvaltningens initiala behov av översikt av möjliga nyttor, kostnader och plan för uppföljning. Vid behov kan förändringsinsatsen utredas vidare genom någon av de mer avancerade metoderna för nyttokalkylering (ex PENG-modellen).</a:t>
          </a:r>
        </a:p>
        <a:p>
          <a:endParaRPr lang="sv-SE" sz="1100"/>
        </a:p>
        <a:p>
          <a:pPr marL="0" marR="0" lvl="0" indent="0" defTabSz="914400" eaLnBrk="1" fontAlgn="auto" latinLnBrk="0" hangingPunct="1">
            <a:lnSpc>
              <a:spcPct val="100000"/>
            </a:lnSpc>
            <a:spcBef>
              <a:spcPts val="0"/>
            </a:spcBef>
            <a:spcAft>
              <a:spcPts val="0"/>
            </a:spcAft>
            <a:buClrTx/>
            <a:buSzTx/>
            <a:buFontTx/>
            <a:buNone/>
            <a:tabLst/>
            <a:defRPr/>
          </a:pPr>
          <a:r>
            <a:rPr lang="sv-SE" sz="1100" u="sng" baseline="0">
              <a:solidFill>
                <a:schemeClr val="dk1"/>
              </a:solidFill>
              <a:effectLst/>
              <a:latin typeface="+mn-lt"/>
              <a:ea typeface="+mn-ea"/>
              <a:cs typeface="+mn-cs"/>
            </a:rPr>
            <a:t>Nyttokalkylen avser inte att vara ett facit för faktiskt utfall av nyttor utan syftar till att vara en kvalificerad bedömning av förändringens potential.</a:t>
          </a:r>
          <a:endParaRPr lang="sv-SE" u="sng">
            <a:effectLst/>
          </a:endParaRPr>
        </a:p>
        <a:p>
          <a:endParaRPr lang="sv-SE" sz="1100"/>
        </a:p>
        <a:p>
          <a:endParaRPr lang="sv-SE" sz="1100"/>
        </a:p>
        <a:p>
          <a:r>
            <a:rPr lang="sv-SE" sz="1800" b="1"/>
            <a:t>OM</a:t>
          </a:r>
          <a:r>
            <a:rPr lang="sv-SE" sz="1800" b="1" baseline="0"/>
            <a:t> NYTTOKALKYLEN</a:t>
          </a:r>
        </a:p>
        <a:p>
          <a:endParaRPr lang="sv-SE" sz="1100" baseline="0"/>
        </a:p>
        <a:p>
          <a:r>
            <a:rPr lang="sv-SE" sz="1400" b="1" baseline="0"/>
            <a:t>Grunduppgifter</a:t>
          </a:r>
        </a:p>
        <a:p>
          <a:r>
            <a:rPr lang="sv-SE" sz="1100" b="0" baseline="0"/>
            <a:t>I denna del ska du fylla i grundläggande uppgifter om förändringen.</a:t>
          </a:r>
        </a:p>
        <a:p>
          <a:endParaRPr lang="sv-SE" sz="1100" baseline="0"/>
        </a:p>
        <a:p>
          <a:r>
            <a:rPr lang="sv-SE" sz="1400" b="1" baseline="0"/>
            <a:t>Nyttokalkyl</a:t>
          </a:r>
        </a:p>
        <a:p>
          <a:r>
            <a:rPr lang="sv-SE" sz="1100" baseline="0"/>
            <a:t>Här görs det största arbetet i detta dokument. Du behöver först kartlägga vilka kostnader förändringsidén medför. Det kan vara såväl rena IT-kostnader som till exempel driftkostnad eller kostnad för teknisk installation, men också personalkostnader vid till exempel ett införande eller löpande underhåll. Kalkylen innehåller från start några exempel på denna typ av kostnader, är de inte relevanta för just din förändringsidé så ta bort dom. </a:t>
          </a:r>
        </a:p>
        <a:p>
          <a:endParaRPr lang="sv-SE" sz="1100" baseline="0"/>
        </a:p>
        <a:p>
          <a:r>
            <a:rPr lang="sv-SE" sz="1100" baseline="0"/>
            <a:t>När du analyserat kostnader för förändringen är det dags att specificera nyttor, dvs vad vi kan vinna i form av besparingar eller intäkter på att genomföra förändringen. En förändringsidé kan innehålla flera olika nyttor så som minskad administrationstid för en yrkesgrupp, att förändringen förbygger mer kostsamma insatser eller att förändringen leder till ökad nöjdhet hos kommuninvånare. När du identifierat förändringsidéns möjliga nyttor ska du därefter räkna på hur stor effekten av respektive nytta är, till exempel hur mycket administrationstid som sparas per år och vad denna tid är värd i kronor.</a:t>
          </a:r>
        </a:p>
        <a:p>
          <a:endParaRPr lang="sv-SE" sz="1100" baseline="0"/>
        </a:p>
        <a:p>
          <a:r>
            <a:rPr lang="sv-SE" sz="1100" baseline="0"/>
            <a:t>Både kostnader och nyttor ska specificeras utifrån år0 - år5. År0 innebär tiden då förändringsidén genomförs och år1-5 är de 5 första åren efter att förändringen genomförts. </a:t>
          </a:r>
        </a:p>
        <a:p>
          <a:endParaRPr lang="sv-SE" sz="1100" baseline="0"/>
        </a:p>
        <a:p>
          <a:r>
            <a:rPr lang="sv-SE" sz="1400" b="1" baseline="0"/>
            <a:t>Fler nyttor &amp; kostnader</a:t>
          </a:r>
        </a:p>
        <a:p>
          <a:r>
            <a:rPr lang="sv-SE" sz="1100" baseline="0"/>
            <a:t>Vissa förändringar kan medföra både nyttor och kostnader som är svåra att omvandla till kronor. Här har du möjlighet att specificera även dessa så att de blir en del av en samlad bedömning av förändringens potential.</a:t>
          </a:r>
        </a:p>
        <a:p>
          <a:endParaRPr lang="sv-SE" sz="1100" baseline="0"/>
        </a:p>
        <a:p>
          <a:r>
            <a:rPr lang="sv-SE" sz="1400" b="1" baseline="0"/>
            <a:t>Uppföljning</a:t>
          </a:r>
        </a:p>
        <a:p>
          <a:r>
            <a:rPr lang="sv-SE" sz="1100" b="0" baseline="0"/>
            <a:t>Här ska du beskriva hur de nyttor som identifierats ska följas upp samt vem som ansvarar för denna uppföljning. Detta för att säkerställa att lämpliga åtgärder vidtas i det fall nyttorna riskerar att utebli eller inte realiseras i den omfattning som förändringen har potential till. Exempel på detta skulle kunna vara att förändrade arbetssätt inte implementerats fullt ut och en del av nyttan därmed inte realiseras.</a:t>
          </a:r>
        </a:p>
        <a:p>
          <a:endParaRPr lang="sv-SE" sz="1100" b="1" baseline="0"/>
        </a:p>
        <a:p>
          <a:endParaRPr lang="sv-SE" sz="1100" b="1" baseline="0"/>
        </a:p>
        <a:p>
          <a:pPr marL="0" marR="0" lvl="0" indent="0" defTabSz="914400" eaLnBrk="1" fontAlgn="auto" latinLnBrk="0" hangingPunct="1">
            <a:lnSpc>
              <a:spcPct val="100000"/>
            </a:lnSpc>
            <a:spcBef>
              <a:spcPts val="0"/>
            </a:spcBef>
            <a:spcAft>
              <a:spcPts val="0"/>
            </a:spcAft>
            <a:buClrTx/>
            <a:buSzTx/>
            <a:buFontTx/>
            <a:buNone/>
            <a:tabLst/>
            <a:defRPr/>
          </a:pPr>
          <a:r>
            <a:rPr lang="sv-SE" sz="1800" b="1">
              <a:solidFill>
                <a:schemeClr val="dk1"/>
              </a:solidFill>
              <a:effectLst/>
              <a:latin typeface="+mn-lt"/>
              <a:ea typeface="+mn-ea"/>
              <a:cs typeface="+mn-cs"/>
            </a:rPr>
            <a:t>FRÅGOR</a:t>
          </a:r>
          <a:r>
            <a:rPr lang="sv-SE" sz="1800" b="1" baseline="0">
              <a:solidFill>
                <a:schemeClr val="dk1"/>
              </a:solidFill>
              <a:effectLst/>
              <a:latin typeface="+mn-lt"/>
              <a:ea typeface="+mn-ea"/>
              <a:cs typeface="+mn-cs"/>
            </a:rPr>
            <a:t> OM NYTTOKALKYLEN</a:t>
          </a:r>
          <a:endParaRPr lang="sv-SE" sz="1800">
            <a:effectLst/>
          </a:endParaRPr>
        </a:p>
        <a:p>
          <a:endParaRPr lang="sv-SE" sz="1100" b="0">
            <a:latin typeface="+mn-lt"/>
          </a:endParaRPr>
        </a:p>
        <a:p>
          <a:r>
            <a:rPr lang="sv-SE" sz="1100" b="0">
              <a:latin typeface="+mn-lt"/>
            </a:rPr>
            <a:t>Har du frågor</a:t>
          </a:r>
          <a:r>
            <a:rPr lang="sv-SE" sz="1100" b="0" baseline="0">
              <a:latin typeface="+mn-lt"/>
            </a:rPr>
            <a:t> om hur du ska fylla i nyttokalkylen, k</a:t>
          </a:r>
          <a:r>
            <a:rPr lang="sv-SE" sz="1100" b="0">
              <a:latin typeface="+mn-lt"/>
            </a:rPr>
            <a:t>ontakta: </a:t>
          </a:r>
          <a:r>
            <a:rPr lang="sv-SE" sz="1100" b="0">
              <a:solidFill>
                <a:srgbClr val="0070C0"/>
              </a:solidFill>
              <a:latin typeface="Garamond" panose="02020404030301010803" pitchFamily="18" charset="0"/>
            </a:rPr>
            <a:t>digitalutvecklingsaf@haninge.se</a:t>
          </a:r>
          <a:r>
            <a:rPr lang="sv-SE" sz="1100" b="0" baseline="0">
              <a:solidFill>
                <a:srgbClr val="0070C0"/>
              </a:solidFill>
              <a:latin typeface="Garamond" panose="02020404030301010803" pitchFamily="18" charset="0"/>
            </a:rPr>
            <a:t> </a:t>
          </a:r>
          <a:endParaRPr lang="sv-SE" sz="1100" b="0">
            <a:solidFill>
              <a:srgbClr val="0070C0"/>
            </a:solidFill>
            <a:latin typeface="Garamond" panose="02020404030301010803"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171450</xdr:rowOff>
    </xdr:from>
    <xdr:to>
      <xdr:col>2</xdr:col>
      <xdr:colOff>1144905</xdr:colOff>
      <xdr:row>0</xdr:row>
      <xdr:rowOff>624205</xdr:rowOff>
    </xdr:to>
    <xdr:pic>
      <xdr:nvPicPr>
        <xdr:cNvPr id="3" name="Logotyp" title="Logotyp">
          <a:extLst>
            <a:ext uri="{FF2B5EF4-FFF2-40B4-BE49-F238E27FC236}">
              <a16:creationId xmlns:a16="http://schemas.microsoft.com/office/drawing/2014/main" id="{DE03EAD3-DF15-EE2E-8FCA-058CA6E429C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96850" y="171450"/>
          <a:ext cx="1443355" cy="4495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177800</xdr:colOff>
      <xdr:row>0</xdr:row>
      <xdr:rowOff>158750</xdr:rowOff>
    </xdr:from>
    <xdr:to>
      <xdr:col>1</xdr:col>
      <xdr:colOff>1430655</xdr:colOff>
      <xdr:row>0</xdr:row>
      <xdr:rowOff>608330</xdr:rowOff>
    </xdr:to>
    <xdr:pic>
      <xdr:nvPicPr>
        <xdr:cNvPr id="3" name="Logotyp" title="Logotyp">
          <a:extLst>
            <a:ext uri="{FF2B5EF4-FFF2-40B4-BE49-F238E27FC236}">
              <a16:creationId xmlns:a16="http://schemas.microsoft.com/office/drawing/2014/main" id="{A2DE9D04-9FDF-4551-B023-C4AD3CC6F62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77800" y="158750"/>
          <a:ext cx="1443355" cy="4495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171450</xdr:rowOff>
    </xdr:from>
    <xdr:to>
      <xdr:col>1</xdr:col>
      <xdr:colOff>1433830</xdr:colOff>
      <xdr:row>0</xdr:row>
      <xdr:rowOff>621030</xdr:rowOff>
    </xdr:to>
    <xdr:pic>
      <xdr:nvPicPr>
        <xdr:cNvPr id="3" name="Logotyp" title="Logotyp">
          <a:extLst>
            <a:ext uri="{FF2B5EF4-FFF2-40B4-BE49-F238E27FC236}">
              <a16:creationId xmlns:a16="http://schemas.microsoft.com/office/drawing/2014/main" id="{6CED13BF-FB17-49E4-A8CC-64A7B06FA45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80975" y="171450"/>
          <a:ext cx="1433830" cy="4495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4</xdr:col>
      <xdr:colOff>425566</xdr:colOff>
      <xdr:row>17</xdr:row>
      <xdr:rowOff>133499</xdr:rowOff>
    </xdr:to>
    <xdr:pic>
      <xdr:nvPicPr>
        <xdr:cNvPr id="2" name="Bildobjekt 1">
          <a:extLst>
            <a:ext uri="{FF2B5EF4-FFF2-40B4-BE49-F238E27FC236}">
              <a16:creationId xmlns:a16="http://schemas.microsoft.com/office/drawing/2014/main" id="{FB187DA8-9DE4-74D4-4264-8D8D6FAA38A5}"/>
            </a:ext>
          </a:extLst>
        </xdr:cNvPr>
        <xdr:cNvPicPr>
          <a:picLocks noChangeAspect="1"/>
        </xdr:cNvPicPr>
      </xdr:nvPicPr>
      <xdr:blipFill>
        <a:blip xmlns:r="http://schemas.openxmlformats.org/officeDocument/2006/relationships" r:embed="rId1"/>
        <a:stretch>
          <a:fillRect/>
        </a:stretch>
      </xdr:blipFill>
      <xdr:spPr>
        <a:xfrm>
          <a:off x="609600" y="368300"/>
          <a:ext cx="2254366" cy="2895749"/>
        </a:xfrm>
        <a:prstGeom prst="rect">
          <a:avLst/>
        </a:prstGeom>
      </xdr:spPr>
    </xdr:pic>
    <xdr:clientData/>
  </xdr:twoCellAnchor>
  <xdr:twoCellAnchor editAs="oneCell">
    <xdr:from>
      <xdr:col>0</xdr:col>
      <xdr:colOff>571500</xdr:colOff>
      <xdr:row>25</xdr:row>
      <xdr:rowOff>177800</xdr:rowOff>
    </xdr:from>
    <xdr:to>
      <xdr:col>4</xdr:col>
      <xdr:colOff>349364</xdr:colOff>
      <xdr:row>39</xdr:row>
      <xdr:rowOff>57276</xdr:rowOff>
    </xdr:to>
    <xdr:pic>
      <xdr:nvPicPr>
        <xdr:cNvPr id="3" name="Bildobjekt 2">
          <a:extLst>
            <a:ext uri="{FF2B5EF4-FFF2-40B4-BE49-F238E27FC236}">
              <a16:creationId xmlns:a16="http://schemas.microsoft.com/office/drawing/2014/main" id="{9A681209-CC8B-2AA2-5703-500B0CD4E475}"/>
            </a:ext>
          </a:extLst>
        </xdr:cNvPr>
        <xdr:cNvPicPr>
          <a:picLocks noChangeAspect="1"/>
        </xdr:cNvPicPr>
      </xdr:nvPicPr>
      <xdr:blipFill>
        <a:blip xmlns:r="http://schemas.openxmlformats.org/officeDocument/2006/relationships" r:embed="rId2"/>
        <a:stretch>
          <a:fillRect/>
        </a:stretch>
      </xdr:blipFill>
      <xdr:spPr>
        <a:xfrm>
          <a:off x="571500" y="4781550"/>
          <a:ext cx="2216264" cy="2457576"/>
        </a:xfrm>
        <a:prstGeom prst="rect">
          <a:avLst/>
        </a:prstGeom>
      </xdr:spPr>
    </xdr:pic>
    <xdr:clientData/>
  </xdr:twoCellAnchor>
</xdr:wsDr>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6043B-D4FF-4957-810D-73B363DAEA7A}">
  <dimension ref="A1"/>
  <sheetViews>
    <sheetView topLeftCell="A10" workbookViewId="0">
      <selection activeCell="L52" sqref="L52"/>
    </sheetView>
  </sheetViews>
  <sheetFormatPr defaultRowHeight="14.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A813B-874C-4D9C-9602-34E7E41F9231}">
  <dimension ref="A1:B5"/>
  <sheetViews>
    <sheetView showGridLines="0" workbookViewId="0">
      <selection activeCell="B5" sqref="B5"/>
    </sheetView>
  </sheetViews>
  <sheetFormatPr defaultRowHeight="14.5" x14ac:dyDescent="0.35"/>
  <cols>
    <col min="1" max="1" width="29" customWidth="1"/>
    <col min="2" max="2" width="87.453125" customWidth="1"/>
  </cols>
  <sheetData>
    <row r="1" spans="1:2" s="61" customFormat="1" ht="22" x14ac:dyDescent="0.5">
      <c r="A1" s="67" t="s">
        <v>0</v>
      </c>
      <c r="B1" s="67"/>
    </row>
    <row r="2" spans="1:2" x14ac:dyDescent="0.35">
      <c r="A2" s="62" t="s">
        <v>1</v>
      </c>
      <c r="B2" s="64" t="s">
        <v>108</v>
      </c>
    </row>
    <row r="3" spans="1:2" x14ac:dyDescent="0.35">
      <c r="A3" s="62" t="s">
        <v>2</v>
      </c>
      <c r="B3" s="64" t="s">
        <v>109</v>
      </c>
    </row>
    <row r="4" spans="1:2" x14ac:dyDescent="0.35">
      <c r="A4" s="62" t="s">
        <v>3</v>
      </c>
      <c r="B4" s="64" t="s">
        <v>110</v>
      </c>
    </row>
    <row r="5" spans="1:2" x14ac:dyDescent="0.35">
      <c r="A5" s="62" t="s">
        <v>4</v>
      </c>
      <c r="B5" s="113">
        <v>45734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F0235-6515-485D-8E97-DFF52A1C91A9}">
  <dimension ref="A1:Q41"/>
  <sheetViews>
    <sheetView showGridLines="0" tabSelected="1" topLeftCell="D32" zoomScale="90" zoomScaleNormal="90" workbookViewId="0">
      <selection activeCell="K22" sqref="K22"/>
    </sheetView>
  </sheetViews>
  <sheetFormatPr defaultColWidth="9.1796875" defaultRowHeight="11.5" x14ac:dyDescent="0.25"/>
  <cols>
    <col min="1" max="1" width="2.26953125" style="1" customWidth="1"/>
    <col min="2" max="2" width="4.81640625" style="29" bestFit="1" customWidth="1"/>
    <col min="3" max="3" width="40.1796875" style="1" customWidth="1"/>
    <col min="4" max="4" width="12.1796875" style="1" customWidth="1"/>
    <col min="5" max="5" width="40" style="1" customWidth="1"/>
    <col min="6" max="6" width="17.7265625" style="55" customWidth="1"/>
    <col min="7" max="11" width="9.81640625" style="55" bestFit="1" customWidth="1"/>
    <col min="12" max="16384" width="9.1796875" style="1"/>
  </cols>
  <sheetData>
    <row r="1" spans="1:11" ht="62.25" customHeight="1" x14ac:dyDescent="0.25">
      <c r="A1" s="56"/>
      <c r="B1" s="57"/>
      <c r="C1" s="58"/>
      <c r="D1" s="59"/>
      <c r="E1" s="59"/>
      <c r="F1" s="59"/>
      <c r="G1" s="59"/>
      <c r="H1" s="59"/>
      <c r="I1" s="59"/>
      <c r="J1" s="59"/>
      <c r="K1" s="60"/>
    </row>
    <row r="2" spans="1:11" ht="21.5" x14ac:dyDescent="0.25">
      <c r="A2" s="68"/>
      <c r="B2" s="126" t="s">
        <v>5</v>
      </c>
      <c r="C2" s="126"/>
      <c r="D2" s="126"/>
      <c r="E2" s="126"/>
      <c r="F2" s="126"/>
      <c r="G2" s="126"/>
      <c r="H2" s="126"/>
      <c r="I2" s="126"/>
      <c r="J2" s="126"/>
      <c r="K2" s="126"/>
    </row>
    <row r="3" spans="1:11" s="2" customFormat="1" ht="14" x14ac:dyDescent="0.3">
      <c r="A3" s="69"/>
      <c r="B3" s="127" t="s">
        <v>6</v>
      </c>
      <c r="C3" s="127"/>
      <c r="D3" s="70" t="s">
        <v>7</v>
      </c>
      <c r="E3" s="70" t="s">
        <v>8</v>
      </c>
      <c r="F3" s="71" t="s">
        <v>9</v>
      </c>
      <c r="G3" s="71" t="s">
        <v>10</v>
      </c>
      <c r="H3" s="71" t="s">
        <v>11</v>
      </c>
      <c r="I3" s="71" t="s">
        <v>12</v>
      </c>
      <c r="J3" s="71" t="s">
        <v>13</v>
      </c>
      <c r="K3" s="71" t="s">
        <v>14</v>
      </c>
    </row>
    <row r="4" spans="1:11" x14ac:dyDescent="0.25">
      <c r="A4" s="3"/>
      <c r="B4" s="4">
        <v>1</v>
      </c>
      <c r="C4" s="5" t="s">
        <v>15</v>
      </c>
      <c r="D4" s="5"/>
      <c r="E4" s="5"/>
      <c r="F4" s="6" t="s">
        <v>74</v>
      </c>
      <c r="G4" s="6"/>
      <c r="H4" s="6"/>
      <c r="I4" s="6"/>
      <c r="J4" s="6"/>
      <c r="K4" s="7"/>
    </row>
    <row r="5" spans="1:11" ht="12" x14ac:dyDescent="0.3">
      <c r="A5" s="8"/>
      <c r="B5" s="9" t="s">
        <v>16</v>
      </c>
      <c r="C5" s="10" t="s">
        <v>17</v>
      </c>
      <c r="D5" s="10"/>
      <c r="E5" s="11"/>
      <c r="F5" s="12"/>
      <c r="G5" s="12"/>
      <c r="H5" s="12"/>
      <c r="I5" s="12"/>
      <c r="J5" s="12"/>
      <c r="K5" s="13"/>
    </row>
    <row r="6" spans="1:11" x14ac:dyDescent="0.25">
      <c r="A6" s="14"/>
      <c r="B6" s="15" t="s">
        <v>18</v>
      </c>
      <c r="C6" s="16" t="s">
        <v>19</v>
      </c>
      <c r="D6" s="16"/>
      <c r="E6" s="17"/>
      <c r="F6" s="114">
        <v>0</v>
      </c>
      <c r="G6" s="114">
        <v>0</v>
      </c>
      <c r="H6" s="114">
        <v>0</v>
      </c>
      <c r="I6" s="114">
        <v>0</v>
      </c>
      <c r="J6" s="114">
        <v>0</v>
      </c>
      <c r="K6" s="114">
        <v>0</v>
      </c>
    </row>
    <row r="7" spans="1:11" x14ac:dyDescent="0.25">
      <c r="A7" s="14"/>
      <c r="B7" s="15" t="s">
        <v>20</v>
      </c>
      <c r="C7" s="16" t="s">
        <v>21</v>
      </c>
      <c r="D7" s="16"/>
      <c r="E7" s="17"/>
      <c r="F7" s="114">
        <v>0</v>
      </c>
      <c r="G7" s="114">
        <v>0</v>
      </c>
      <c r="H7" s="114">
        <v>0</v>
      </c>
      <c r="I7" s="114">
        <v>0</v>
      </c>
      <c r="J7" s="114">
        <v>0</v>
      </c>
      <c r="K7" s="114">
        <v>0</v>
      </c>
    </row>
    <row r="8" spans="1:11" ht="69" x14ac:dyDescent="0.25">
      <c r="A8" s="14"/>
      <c r="B8" s="15" t="s">
        <v>22</v>
      </c>
      <c r="C8" s="118" t="s">
        <v>23</v>
      </c>
      <c r="D8" s="16"/>
      <c r="E8" s="117" t="s">
        <v>113</v>
      </c>
      <c r="F8" s="114">
        <v>12000</v>
      </c>
      <c r="G8" s="114"/>
      <c r="H8" s="114"/>
      <c r="I8" s="114"/>
      <c r="J8" s="114"/>
      <c r="K8" s="114"/>
    </row>
    <row r="9" spans="1:11" x14ac:dyDescent="0.25">
      <c r="A9" s="14"/>
      <c r="B9" s="15" t="s">
        <v>24</v>
      </c>
      <c r="C9" s="118" t="s">
        <v>25</v>
      </c>
      <c r="D9" s="16"/>
      <c r="E9" s="117"/>
      <c r="F9" s="114"/>
      <c r="G9" s="114"/>
      <c r="H9" s="114"/>
      <c r="I9" s="114"/>
      <c r="J9" s="114"/>
      <c r="K9" s="114"/>
    </row>
    <row r="10" spans="1:11" x14ac:dyDescent="0.25">
      <c r="A10" s="14"/>
      <c r="B10" s="15" t="s">
        <v>26</v>
      </c>
      <c r="C10" s="120" t="s">
        <v>111</v>
      </c>
      <c r="D10" s="16"/>
      <c r="E10" s="123" t="s">
        <v>118</v>
      </c>
      <c r="F10" s="114">
        <v>10500</v>
      </c>
      <c r="G10" s="114"/>
      <c r="H10" s="114"/>
      <c r="I10" s="114"/>
      <c r="J10" s="114"/>
      <c r="K10" s="114"/>
    </row>
    <row r="11" spans="1:11" ht="12" x14ac:dyDescent="0.3">
      <c r="A11" s="18"/>
      <c r="B11" s="19" t="s">
        <v>27</v>
      </c>
      <c r="C11" s="20" t="s">
        <v>28</v>
      </c>
      <c r="D11" s="20"/>
      <c r="E11" s="21"/>
      <c r="F11" s="115"/>
      <c r="G11" s="115"/>
      <c r="H11" s="115"/>
      <c r="I11" s="115"/>
      <c r="J11" s="115"/>
      <c r="K11" s="116"/>
    </row>
    <row r="12" spans="1:11" ht="80.5" x14ac:dyDescent="0.25">
      <c r="A12" s="14"/>
      <c r="B12" s="22" t="s">
        <v>29</v>
      </c>
      <c r="C12" s="23" t="s">
        <v>30</v>
      </c>
      <c r="D12" s="23"/>
      <c r="E12" s="119" t="s">
        <v>120</v>
      </c>
      <c r="F12" s="114">
        <v>25000</v>
      </c>
      <c r="G12" s="114">
        <v>0</v>
      </c>
      <c r="H12" s="114">
        <v>0</v>
      </c>
      <c r="I12" s="114">
        <v>0</v>
      </c>
      <c r="J12" s="114">
        <v>0</v>
      </c>
      <c r="K12" s="114">
        <v>0</v>
      </c>
    </row>
    <row r="13" spans="1:11" x14ac:dyDescent="0.25">
      <c r="A13" s="14"/>
      <c r="B13" s="22" t="s">
        <v>31</v>
      </c>
      <c r="C13" s="23" t="s">
        <v>32</v>
      </c>
      <c r="D13" s="23"/>
      <c r="E13" s="24" t="s">
        <v>112</v>
      </c>
      <c r="F13" s="114">
        <v>10000</v>
      </c>
      <c r="G13" s="114">
        <v>0</v>
      </c>
      <c r="H13" s="114">
        <v>0</v>
      </c>
      <c r="I13" s="114">
        <v>0</v>
      </c>
      <c r="J13" s="114">
        <v>0</v>
      </c>
      <c r="K13" s="114">
        <v>0</v>
      </c>
    </row>
    <row r="14" spans="1:11" ht="69" x14ac:dyDescent="0.25">
      <c r="A14" s="14"/>
      <c r="B14" s="22" t="s">
        <v>33</v>
      </c>
      <c r="C14" s="23" t="s">
        <v>34</v>
      </c>
      <c r="D14" s="23"/>
      <c r="E14" s="119" t="s">
        <v>119</v>
      </c>
      <c r="F14" s="114">
        <v>32500</v>
      </c>
      <c r="G14" s="114">
        <v>0</v>
      </c>
      <c r="H14" s="114">
        <v>0</v>
      </c>
      <c r="I14" s="114">
        <v>0</v>
      </c>
      <c r="J14" s="114">
        <v>0</v>
      </c>
      <c r="K14" s="114">
        <v>0</v>
      </c>
    </row>
    <row r="15" spans="1:11" ht="34.5" x14ac:dyDescent="0.25">
      <c r="A15" s="14"/>
      <c r="B15" s="22" t="s">
        <v>35</v>
      </c>
      <c r="C15" s="120" t="s">
        <v>115</v>
      </c>
      <c r="D15" s="23"/>
      <c r="E15" s="119" t="s">
        <v>121</v>
      </c>
      <c r="F15" s="114">
        <v>16800</v>
      </c>
      <c r="G15" s="114"/>
      <c r="H15" s="114"/>
      <c r="I15" s="114"/>
      <c r="J15" s="114"/>
      <c r="K15" s="114"/>
    </row>
    <row r="16" spans="1:11" x14ac:dyDescent="0.25">
      <c r="A16" s="14"/>
      <c r="B16" s="22" t="s">
        <v>36</v>
      </c>
      <c r="C16" s="23"/>
      <c r="D16" s="25"/>
      <c r="E16" s="24"/>
      <c r="F16" s="114"/>
      <c r="G16" s="114"/>
      <c r="H16" s="114"/>
      <c r="I16" s="114"/>
      <c r="J16" s="114"/>
      <c r="K16" s="114"/>
    </row>
    <row r="17" spans="1:17" x14ac:dyDescent="0.25">
      <c r="A17" s="26"/>
      <c r="B17" s="26"/>
      <c r="C17" s="27" t="s">
        <v>37</v>
      </c>
      <c r="D17" s="27"/>
      <c r="E17" s="28"/>
      <c r="F17" s="99">
        <f t="shared" ref="F17:K17" si="0">SUM(F4:F16)</f>
        <v>106800</v>
      </c>
      <c r="G17" s="99">
        <f t="shared" si="0"/>
        <v>0</v>
      </c>
      <c r="H17" s="99">
        <f t="shared" si="0"/>
        <v>0</v>
      </c>
      <c r="I17" s="99">
        <f t="shared" si="0"/>
        <v>0</v>
      </c>
      <c r="J17" s="99">
        <f t="shared" si="0"/>
        <v>0</v>
      </c>
      <c r="K17" s="99">
        <f t="shared" si="0"/>
        <v>0</v>
      </c>
    </row>
    <row r="18" spans="1:17" x14ac:dyDescent="0.25">
      <c r="C18" s="28"/>
      <c r="D18" s="28"/>
      <c r="E18" s="28"/>
      <c r="F18" s="30"/>
      <c r="G18" s="30"/>
      <c r="H18" s="30"/>
      <c r="I18" s="30"/>
      <c r="J18" s="30"/>
      <c r="K18" s="30"/>
    </row>
    <row r="19" spans="1:17" x14ac:dyDescent="0.25">
      <c r="A19" s="31"/>
      <c r="B19" s="32">
        <v>2</v>
      </c>
      <c r="C19" s="5" t="s">
        <v>38</v>
      </c>
      <c r="D19" s="5"/>
      <c r="E19" s="5"/>
      <c r="F19" s="6" t="s">
        <v>74</v>
      </c>
      <c r="G19" s="6"/>
      <c r="H19" s="6"/>
      <c r="I19" s="6"/>
      <c r="J19" s="6"/>
      <c r="K19" s="7"/>
    </row>
    <row r="20" spans="1:17" ht="12" x14ac:dyDescent="0.3">
      <c r="A20" s="33"/>
      <c r="B20" s="34" t="s">
        <v>39</v>
      </c>
      <c r="C20" s="10" t="s">
        <v>40</v>
      </c>
      <c r="D20" s="10"/>
      <c r="E20" s="11"/>
      <c r="F20" s="12"/>
      <c r="G20" s="12"/>
      <c r="H20" s="12"/>
      <c r="I20" s="12"/>
      <c r="J20" s="12"/>
      <c r="K20" s="13"/>
    </row>
    <row r="21" spans="1:17" x14ac:dyDescent="0.25">
      <c r="A21" s="14"/>
      <c r="B21" s="22" t="s">
        <v>41</v>
      </c>
      <c r="C21" s="23" t="s">
        <v>42</v>
      </c>
      <c r="D21" s="24"/>
      <c r="E21" s="24" t="s">
        <v>43</v>
      </c>
      <c r="F21" s="114">
        <v>0</v>
      </c>
      <c r="G21" s="114">
        <v>129360</v>
      </c>
      <c r="H21" s="114">
        <f>G21*Q28</f>
        <v>131300.4</v>
      </c>
      <c r="I21" s="114">
        <f>H21*Q28</f>
        <v>133269.90599999999</v>
      </c>
      <c r="J21" s="114">
        <f>I21*Q28</f>
        <v>135268.95458999998</v>
      </c>
      <c r="K21" s="114">
        <f>J21*Q28</f>
        <v>137297.98890884998</v>
      </c>
    </row>
    <row r="22" spans="1:17" x14ac:dyDescent="0.25">
      <c r="A22" s="14"/>
      <c r="B22" s="22" t="s">
        <v>44</v>
      </c>
      <c r="C22" s="23" t="s">
        <v>45</v>
      </c>
      <c r="D22" s="23"/>
      <c r="E22" s="24" t="s">
        <v>114</v>
      </c>
      <c r="F22" s="114">
        <v>0</v>
      </c>
      <c r="G22" s="114">
        <v>0</v>
      </c>
      <c r="H22" s="114">
        <v>0</v>
      </c>
      <c r="I22" s="114">
        <v>0</v>
      </c>
      <c r="J22" s="114">
        <v>0</v>
      </c>
      <c r="K22" s="114">
        <v>0</v>
      </c>
    </row>
    <row r="23" spans="1:17" ht="138" x14ac:dyDescent="0.25">
      <c r="A23" s="14"/>
      <c r="B23" s="22" t="s">
        <v>46</v>
      </c>
      <c r="C23" s="121" t="s">
        <v>47</v>
      </c>
      <c r="D23" s="23"/>
      <c r="E23" s="119" t="s">
        <v>122</v>
      </c>
      <c r="F23" s="114">
        <v>0</v>
      </c>
      <c r="G23" s="124">
        <v>12000</v>
      </c>
      <c r="H23" s="124">
        <v>12180</v>
      </c>
      <c r="I23" s="124">
        <v>12363</v>
      </c>
      <c r="J23" s="124">
        <v>12548</v>
      </c>
      <c r="K23" s="124">
        <v>12736</v>
      </c>
    </row>
    <row r="24" spans="1:17" ht="34.5" x14ac:dyDescent="0.25">
      <c r="A24" s="14"/>
      <c r="B24" s="22" t="s">
        <v>48</v>
      </c>
      <c r="C24" s="121" t="s">
        <v>49</v>
      </c>
      <c r="D24" s="23"/>
      <c r="E24" s="119" t="s">
        <v>116</v>
      </c>
      <c r="F24" s="114"/>
      <c r="G24" s="114">
        <v>30240</v>
      </c>
      <c r="H24" s="114">
        <f>G24*Q28</f>
        <v>30693.599999999999</v>
      </c>
      <c r="I24" s="114">
        <f>H24*Q28</f>
        <v>31154.003999999997</v>
      </c>
      <c r="J24" s="114">
        <f>I24*Q28</f>
        <v>31621.314059999993</v>
      </c>
      <c r="K24" s="114">
        <f>J24*Q28</f>
        <v>32095.633770899989</v>
      </c>
    </row>
    <row r="25" spans="1:17" x14ac:dyDescent="0.25">
      <c r="A25" s="14"/>
      <c r="B25" s="22" t="s">
        <v>50</v>
      </c>
      <c r="C25" s="23"/>
      <c r="D25" s="35"/>
      <c r="E25" s="36"/>
      <c r="F25" s="114"/>
      <c r="G25" s="114"/>
      <c r="H25" s="114"/>
      <c r="I25" s="114"/>
      <c r="J25" s="114"/>
      <c r="K25" s="114"/>
    </row>
    <row r="26" spans="1:17" ht="12" x14ac:dyDescent="0.3">
      <c r="A26" s="37"/>
      <c r="B26" s="38" t="s">
        <v>51</v>
      </c>
      <c r="C26" s="39" t="s">
        <v>28</v>
      </c>
      <c r="D26" s="20"/>
      <c r="E26" s="21"/>
      <c r="F26" s="115"/>
      <c r="G26" s="115"/>
      <c r="H26" s="115"/>
      <c r="I26" s="115"/>
      <c r="J26" s="115"/>
      <c r="K26" s="116"/>
    </row>
    <row r="27" spans="1:17" ht="23" x14ac:dyDescent="0.25">
      <c r="A27" s="14"/>
      <c r="B27" s="22" t="s">
        <v>52</v>
      </c>
      <c r="C27" s="125" t="s">
        <v>53</v>
      </c>
      <c r="D27" s="40"/>
      <c r="E27" s="122" t="s">
        <v>117</v>
      </c>
      <c r="F27" s="114">
        <v>33600</v>
      </c>
      <c r="G27" s="114">
        <v>0</v>
      </c>
      <c r="H27" s="114">
        <v>0</v>
      </c>
      <c r="I27" s="114">
        <v>0</v>
      </c>
      <c r="J27" s="114">
        <v>0</v>
      </c>
      <c r="K27" s="114">
        <v>0</v>
      </c>
    </row>
    <row r="28" spans="1:17" x14ac:dyDescent="0.25">
      <c r="B28" s="41"/>
      <c r="C28" s="42" t="s">
        <v>54</v>
      </c>
      <c r="D28" s="42"/>
      <c r="E28" s="43"/>
      <c r="F28" s="99">
        <f t="shared" ref="F28:K28" si="1">SUM(F19:F27)</f>
        <v>33600</v>
      </c>
      <c r="G28" s="99">
        <f t="shared" si="1"/>
        <v>171600</v>
      </c>
      <c r="H28" s="99">
        <f t="shared" si="1"/>
        <v>174174</v>
      </c>
      <c r="I28" s="99">
        <f t="shared" si="1"/>
        <v>176786.90999999997</v>
      </c>
      <c r="J28" s="99">
        <f t="shared" si="1"/>
        <v>179438.26864999998</v>
      </c>
      <c r="K28" s="99">
        <f t="shared" si="1"/>
        <v>182129.62267974997</v>
      </c>
      <c r="Q28" s="1">
        <v>1.0149999999999999</v>
      </c>
    </row>
    <row r="29" spans="1:17" x14ac:dyDescent="0.25">
      <c r="C29" s="27"/>
      <c r="D29" s="27"/>
      <c r="E29" s="28"/>
      <c r="F29" s="44"/>
      <c r="G29" s="44"/>
      <c r="H29" s="44"/>
      <c r="I29" s="44"/>
      <c r="J29" s="44"/>
      <c r="K29" s="44"/>
    </row>
    <row r="30" spans="1:17" ht="26.25" customHeight="1" x14ac:dyDescent="0.3">
      <c r="A30" s="72"/>
      <c r="B30" s="128" t="s">
        <v>55</v>
      </c>
      <c r="C30" s="128"/>
      <c r="D30" s="73" t="s">
        <v>56</v>
      </c>
      <c r="E30" s="73" t="s">
        <v>8</v>
      </c>
      <c r="F30" s="74" t="s">
        <v>57</v>
      </c>
      <c r="G30" s="74" t="s">
        <v>10</v>
      </c>
      <c r="H30" s="74" t="s">
        <v>11</v>
      </c>
      <c r="I30" s="74" t="s">
        <v>12</v>
      </c>
      <c r="J30" s="74" t="s">
        <v>13</v>
      </c>
      <c r="K30" s="75" t="s">
        <v>14</v>
      </c>
    </row>
    <row r="31" spans="1:17" ht="240" x14ac:dyDescent="0.25">
      <c r="A31" s="14"/>
      <c r="B31" s="22" t="s">
        <v>58</v>
      </c>
      <c r="C31" s="88" t="s">
        <v>77</v>
      </c>
      <c r="D31" s="87" t="s">
        <v>76</v>
      </c>
      <c r="E31" s="90" t="s">
        <v>92</v>
      </c>
      <c r="F31" s="93">
        <v>0</v>
      </c>
      <c r="G31" s="93">
        <v>1512284</v>
      </c>
      <c r="H31" s="93">
        <v>1513748</v>
      </c>
      <c r="I31" s="93">
        <v>1515212</v>
      </c>
      <c r="J31" s="93">
        <v>1516676</v>
      </c>
      <c r="K31" s="93">
        <v>1518140</v>
      </c>
    </row>
    <row r="32" spans="1:17" ht="200" x14ac:dyDescent="0.25">
      <c r="A32" s="14"/>
      <c r="B32" s="22" t="s">
        <v>59</v>
      </c>
      <c r="C32" s="94" t="s">
        <v>78</v>
      </c>
      <c r="D32" s="87" t="s">
        <v>76</v>
      </c>
      <c r="E32" s="89" t="s">
        <v>94</v>
      </c>
      <c r="F32" s="93">
        <v>0</v>
      </c>
      <c r="G32" s="93">
        <v>676822</v>
      </c>
      <c r="H32" s="93">
        <v>677477</v>
      </c>
      <c r="I32" s="93">
        <v>678132</v>
      </c>
      <c r="J32" s="93">
        <v>678787</v>
      </c>
      <c r="K32" s="93">
        <v>679442</v>
      </c>
    </row>
    <row r="33" spans="2:11" x14ac:dyDescent="0.25">
      <c r="B33" s="41"/>
      <c r="C33" s="45" t="s">
        <v>60</v>
      </c>
      <c r="D33" s="45"/>
      <c r="E33" s="46"/>
      <c r="F33" s="99">
        <f t="shared" ref="F33:K33" si="2">SUM(F31:F32)</f>
        <v>0</v>
      </c>
      <c r="G33" s="99">
        <f t="shared" si="2"/>
        <v>2189106</v>
      </c>
      <c r="H33" s="99">
        <f t="shared" si="2"/>
        <v>2191225</v>
      </c>
      <c r="I33" s="99">
        <f t="shared" si="2"/>
        <v>2193344</v>
      </c>
      <c r="J33" s="99">
        <f t="shared" si="2"/>
        <v>2195463</v>
      </c>
      <c r="K33" s="99">
        <f t="shared" si="2"/>
        <v>2197582</v>
      </c>
    </row>
    <row r="34" spans="2:11" x14ac:dyDescent="0.25">
      <c r="F34" s="84"/>
      <c r="G34" s="84"/>
      <c r="H34" s="84"/>
      <c r="I34" s="84"/>
      <c r="J34" s="84"/>
      <c r="K34" s="84"/>
    </row>
    <row r="35" spans="2:11" s="47" customFormat="1" ht="12.5" x14ac:dyDescent="0.25">
      <c r="B35" s="48"/>
      <c r="C35" s="1"/>
      <c r="D35" s="49"/>
      <c r="E35" s="25" t="s">
        <v>61</v>
      </c>
      <c r="F35" s="100">
        <f t="shared" ref="F35:K35" si="3">-(F17+F28)</f>
        <v>-140400</v>
      </c>
      <c r="G35" s="100">
        <f t="shared" si="3"/>
        <v>-171600</v>
      </c>
      <c r="H35" s="100">
        <f t="shared" si="3"/>
        <v>-174174</v>
      </c>
      <c r="I35" s="100">
        <f t="shared" si="3"/>
        <v>-176786.90999999997</v>
      </c>
      <c r="J35" s="100">
        <f t="shared" si="3"/>
        <v>-179438.26864999998</v>
      </c>
      <c r="K35" s="100">
        <f t="shared" si="3"/>
        <v>-182129.62267974997</v>
      </c>
    </row>
    <row r="36" spans="2:11" s="47" customFormat="1" ht="12.5" x14ac:dyDescent="0.25">
      <c r="B36" s="48"/>
      <c r="C36" s="1"/>
      <c r="D36" s="49"/>
      <c r="E36" s="25" t="s">
        <v>62</v>
      </c>
      <c r="F36" s="101">
        <f>SUM(F35:K35)</f>
        <v>-1024528.8013297499</v>
      </c>
      <c r="G36" s="102"/>
      <c r="H36" s="103"/>
      <c r="I36" s="103"/>
      <c r="J36" s="103"/>
      <c r="K36" s="103"/>
    </row>
    <row r="37" spans="2:11" s="47" customFormat="1" ht="12.5" x14ac:dyDescent="0.25">
      <c r="B37" s="48"/>
      <c r="C37" s="1"/>
      <c r="D37" s="49"/>
      <c r="E37" s="25" t="s">
        <v>63</v>
      </c>
      <c r="F37" s="100">
        <f t="shared" ref="F37:K37" si="4">F33</f>
        <v>0</v>
      </c>
      <c r="G37" s="104">
        <f t="shared" si="4"/>
        <v>2189106</v>
      </c>
      <c r="H37" s="104">
        <f t="shared" si="4"/>
        <v>2191225</v>
      </c>
      <c r="I37" s="104">
        <f t="shared" si="4"/>
        <v>2193344</v>
      </c>
      <c r="J37" s="104">
        <f t="shared" si="4"/>
        <v>2195463</v>
      </c>
      <c r="K37" s="104">
        <f t="shared" si="4"/>
        <v>2197582</v>
      </c>
    </row>
    <row r="38" spans="2:11" ht="14" x14ac:dyDescent="0.3">
      <c r="E38" s="50" t="s">
        <v>64</v>
      </c>
      <c r="F38" s="105">
        <f t="shared" ref="F38:K38" si="5">F35+F37</f>
        <v>-140400</v>
      </c>
      <c r="G38" s="105">
        <f t="shared" si="5"/>
        <v>2017506</v>
      </c>
      <c r="H38" s="105">
        <f t="shared" si="5"/>
        <v>2017051</v>
      </c>
      <c r="I38" s="105">
        <f t="shared" si="5"/>
        <v>2016557.09</v>
      </c>
      <c r="J38" s="105">
        <f t="shared" si="5"/>
        <v>2016024.73135</v>
      </c>
      <c r="K38" s="105">
        <f t="shared" si="5"/>
        <v>2015452.37732025</v>
      </c>
    </row>
    <row r="39" spans="2:11" ht="14" x14ac:dyDescent="0.3">
      <c r="E39" s="50" t="s">
        <v>65</v>
      </c>
      <c r="F39" s="106">
        <f>SUM(F38:K38)</f>
        <v>9942191.1986702494</v>
      </c>
      <c r="G39" s="85"/>
      <c r="H39" s="86"/>
      <c r="I39" s="86"/>
      <c r="J39" s="86"/>
      <c r="K39" s="86"/>
    </row>
    <row r="40" spans="2:11" ht="14.5" thickBot="1" x14ac:dyDescent="0.35">
      <c r="E40" s="50" t="s">
        <v>66</v>
      </c>
      <c r="F40" s="51">
        <f>F39/(-F36)</f>
        <v>9.7041597910826365</v>
      </c>
      <c r="G40" s="52"/>
      <c r="H40" s="52"/>
      <c r="I40" s="52"/>
      <c r="J40" s="52"/>
      <c r="K40" s="52"/>
    </row>
    <row r="41" spans="2:11" s="53" customFormat="1" ht="12" thickTop="1" x14ac:dyDescent="0.25">
      <c r="B41" s="54"/>
      <c r="C41" s="1"/>
      <c r="D41" s="1"/>
      <c r="E41" s="1"/>
      <c r="F41" s="55"/>
      <c r="G41" s="55"/>
      <c r="H41" s="55"/>
      <c r="I41" s="55"/>
      <c r="J41" s="55"/>
      <c r="K41" s="55"/>
    </row>
  </sheetData>
  <mergeCells count="3">
    <mergeCell ref="B2:K2"/>
    <mergeCell ref="B3:C3"/>
    <mergeCell ref="B30:C30"/>
  </mergeCell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942F6-34DB-424B-81F3-C3088D855D57}">
  <dimension ref="A1:C36"/>
  <sheetViews>
    <sheetView showGridLines="0" workbookViewId="0">
      <selection activeCell="E1" sqref="E1:F1048576"/>
    </sheetView>
  </sheetViews>
  <sheetFormatPr defaultRowHeight="14.5" x14ac:dyDescent="0.35"/>
  <cols>
    <col min="1" max="1" width="2.7265625" customWidth="1"/>
    <col min="2" max="2" width="23.81640625" customWidth="1"/>
    <col min="3" max="3" width="56.54296875" customWidth="1"/>
    <col min="4" max="4" width="11.453125" customWidth="1"/>
    <col min="5" max="5" width="8.7265625" customWidth="1"/>
  </cols>
  <sheetData>
    <row r="1" spans="1:3" ht="61" customHeight="1" x14ac:dyDescent="0.35"/>
    <row r="2" spans="1:3" ht="23.15" customHeight="1" x14ac:dyDescent="0.45">
      <c r="A2" s="79"/>
      <c r="B2" s="80" t="s">
        <v>67</v>
      </c>
      <c r="C2" s="79"/>
    </row>
    <row r="3" spans="1:3" s="65" customFormat="1" x14ac:dyDescent="0.35">
      <c r="A3" s="76"/>
      <c r="B3" s="77" t="s">
        <v>70</v>
      </c>
      <c r="C3" s="78" t="s">
        <v>68</v>
      </c>
    </row>
    <row r="4" spans="1:3" ht="44.15" customHeight="1" x14ac:dyDescent="0.35">
      <c r="A4" s="63"/>
      <c r="B4" s="108" t="s">
        <v>100</v>
      </c>
      <c r="C4" s="108" t="s">
        <v>101</v>
      </c>
    </row>
    <row r="5" spans="1:3" ht="58" x14ac:dyDescent="0.35">
      <c r="A5" s="63"/>
      <c r="B5" s="108" t="s">
        <v>98</v>
      </c>
      <c r="C5" s="108" t="s">
        <v>102</v>
      </c>
    </row>
    <row r="6" spans="1:3" ht="43.5" x14ac:dyDescent="0.35">
      <c r="A6" s="63"/>
      <c r="B6" s="108" t="s">
        <v>99</v>
      </c>
      <c r="C6" s="108" t="s">
        <v>103</v>
      </c>
    </row>
    <row r="7" spans="1:3" ht="29" x14ac:dyDescent="0.35">
      <c r="A7" s="63"/>
      <c r="B7" s="108" t="s">
        <v>97</v>
      </c>
      <c r="C7" s="108" t="s">
        <v>104</v>
      </c>
    </row>
    <row r="8" spans="1:3" x14ac:dyDescent="0.35">
      <c r="A8" s="63"/>
      <c r="B8" s="108"/>
      <c r="C8" s="108"/>
    </row>
    <row r="9" spans="1:3" x14ac:dyDescent="0.35">
      <c r="A9" s="107"/>
      <c r="B9" s="109"/>
      <c r="C9" s="110"/>
    </row>
    <row r="10" spans="1:3" x14ac:dyDescent="0.35">
      <c r="A10" s="63"/>
      <c r="B10" s="108"/>
      <c r="C10" s="108"/>
    </row>
    <row r="11" spans="1:3" x14ac:dyDescent="0.35">
      <c r="A11" s="63"/>
      <c r="B11" s="66"/>
      <c r="C11" s="108"/>
    </row>
    <row r="12" spans="1:3" x14ac:dyDescent="0.35">
      <c r="A12" s="63"/>
      <c r="B12" s="66"/>
      <c r="C12" s="66"/>
    </row>
    <row r="13" spans="1:3" x14ac:dyDescent="0.35">
      <c r="A13" s="63"/>
      <c r="B13" s="66"/>
      <c r="C13" s="66"/>
    </row>
    <row r="14" spans="1:3" x14ac:dyDescent="0.35">
      <c r="A14" s="63"/>
      <c r="B14" s="66"/>
      <c r="C14" s="66"/>
    </row>
    <row r="15" spans="1:3" x14ac:dyDescent="0.35">
      <c r="A15" s="63"/>
      <c r="B15" s="66"/>
      <c r="C15" s="66"/>
    </row>
    <row r="16" spans="1:3" x14ac:dyDescent="0.35">
      <c r="A16" s="63"/>
      <c r="B16" s="66"/>
      <c r="C16" s="66"/>
    </row>
    <row r="17" spans="1:3" x14ac:dyDescent="0.35">
      <c r="A17" s="63"/>
      <c r="B17" s="66"/>
      <c r="C17" s="66"/>
    </row>
    <row r="18" spans="1:3" x14ac:dyDescent="0.35">
      <c r="A18" s="63"/>
      <c r="B18" s="66"/>
      <c r="C18" s="66"/>
    </row>
    <row r="19" spans="1:3" x14ac:dyDescent="0.35">
      <c r="A19" s="63"/>
      <c r="B19" s="66"/>
      <c r="C19" s="66"/>
    </row>
    <row r="20" spans="1:3" x14ac:dyDescent="0.35">
      <c r="A20" s="63"/>
      <c r="B20" s="66"/>
      <c r="C20" s="66"/>
    </row>
    <row r="21" spans="1:3" x14ac:dyDescent="0.35">
      <c r="A21" s="63"/>
      <c r="B21" s="66"/>
      <c r="C21" s="66"/>
    </row>
    <row r="22" spans="1:3" x14ac:dyDescent="0.35">
      <c r="A22" s="63"/>
      <c r="B22" s="66"/>
      <c r="C22" s="66"/>
    </row>
    <row r="23" spans="1:3" x14ac:dyDescent="0.35">
      <c r="A23" s="63"/>
      <c r="B23" s="66"/>
      <c r="C23" s="66"/>
    </row>
    <row r="24" spans="1:3" x14ac:dyDescent="0.35">
      <c r="A24" s="63"/>
      <c r="B24" s="66"/>
      <c r="C24" s="66"/>
    </row>
    <row r="25" spans="1:3" x14ac:dyDescent="0.35">
      <c r="A25" s="63"/>
      <c r="B25" s="66"/>
      <c r="C25" s="66"/>
    </row>
    <row r="26" spans="1:3" x14ac:dyDescent="0.35">
      <c r="A26" s="63"/>
      <c r="B26" s="66"/>
      <c r="C26" s="66"/>
    </row>
    <row r="27" spans="1:3" x14ac:dyDescent="0.35">
      <c r="A27" s="63"/>
      <c r="B27" s="66"/>
      <c r="C27" s="66"/>
    </row>
    <row r="28" spans="1:3" x14ac:dyDescent="0.35">
      <c r="A28" s="63"/>
      <c r="B28" s="66"/>
      <c r="C28" s="66"/>
    </row>
    <row r="29" spans="1:3" x14ac:dyDescent="0.35">
      <c r="A29" s="63"/>
      <c r="B29" s="66"/>
      <c r="C29" s="66"/>
    </row>
    <row r="30" spans="1:3" x14ac:dyDescent="0.35">
      <c r="A30" s="63"/>
      <c r="B30" s="66"/>
      <c r="C30" s="66"/>
    </row>
    <row r="31" spans="1:3" x14ac:dyDescent="0.35">
      <c r="A31" s="63"/>
      <c r="B31" s="66"/>
      <c r="C31" s="66"/>
    </row>
    <row r="32" spans="1:3" x14ac:dyDescent="0.35">
      <c r="A32" s="63"/>
      <c r="B32" s="66"/>
      <c r="C32" s="66"/>
    </row>
    <row r="33" spans="1:3" x14ac:dyDescent="0.35">
      <c r="A33" s="63"/>
      <c r="B33" s="66"/>
      <c r="C33" s="66"/>
    </row>
    <row r="34" spans="1:3" x14ac:dyDescent="0.35">
      <c r="A34" s="63"/>
      <c r="B34" s="66"/>
      <c r="C34" s="66"/>
    </row>
    <row r="35" spans="1:3" x14ac:dyDescent="0.35">
      <c r="A35" s="63"/>
      <c r="B35" s="66"/>
      <c r="C35" s="66"/>
    </row>
    <row r="36" spans="1:3" x14ac:dyDescent="0.35">
      <c r="A36" s="63"/>
      <c r="B36" s="66"/>
      <c r="C36" s="66"/>
    </row>
  </sheetData>
  <phoneticPr fontId="19"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C60A3-5324-43D5-826F-EA385270D655}">
  <dimension ref="A1:F30"/>
  <sheetViews>
    <sheetView showGridLines="0" topLeftCell="A4" workbookViewId="0">
      <selection activeCell="B6" sqref="B6"/>
    </sheetView>
  </sheetViews>
  <sheetFormatPr defaultRowHeight="14.5" x14ac:dyDescent="0.35"/>
  <cols>
    <col min="1" max="1" width="2.7265625" customWidth="1"/>
    <col min="2" max="2" width="26.1796875" customWidth="1"/>
    <col min="3" max="7" width="24.81640625" customWidth="1"/>
  </cols>
  <sheetData>
    <row r="1" spans="1:6" ht="61" customHeight="1" x14ac:dyDescent="0.35"/>
    <row r="2" spans="1:6" ht="23.15" customHeight="1" x14ac:dyDescent="0.45">
      <c r="A2" s="79"/>
      <c r="B2" s="80" t="s">
        <v>69</v>
      </c>
      <c r="C2" s="79"/>
      <c r="D2" s="79"/>
      <c r="E2" s="79"/>
      <c r="F2" s="79"/>
    </row>
    <row r="3" spans="1:6" s="65" customFormat="1" x14ac:dyDescent="0.35">
      <c r="A3" s="81"/>
      <c r="B3" s="82" t="s">
        <v>70</v>
      </c>
      <c r="C3" s="83" t="s">
        <v>71</v>
      </c>
      <c r="D3" s="83" t="s">
        <v>75</v>
      </c>
      <c r="E3" s="83" t="s">
        <v>72</v>
      </c>
      <c r="F3" s="83" t="s">
        <v>73</v>
      </c>
    </row>
    <row r="4" spans="1:6" ht="219.5" x14ac:dyDescent="0.35">
      <c r="A4" s="63"/>
      <c r="B4" s="88" t="s">
        <v>77</v>
      </c>
      <c r="C4" s="111" t="s">
        <v>105</v>
      </c>
      <c r="D4" s="112"/>
      <c r="E4" s="111" t="s">
        <v>106</v>
      </c>
      <c r="F4" s="111" t="s">
        <v>107</v>
      </c>
    </row>
    <row r="5" spans="1:6" ht="72.5" x14ac:dyDescent="0.35">
      <c r="A5" s="63"/>
      <c r="B5" s="94" t="s">
        <v>78</v>
      </c>
      <c r="C5" s="111" t="s">
        <v>105</v>
      </c>
      <c r="D5" s="112"/>
      <c r="E5" s="111" t="s">
        <v>106</v>
      </c>
      <c r="F5" s="111" t="s">
        <v>107</v>
      </c>
    </row>
    <row r="6" spans="1:6" x14ac:dyDescent="0.35">
      <c r="A6" s="63"/>
      <c r="B6" s="66"/>
      <c r="C6" s="66"/>
      <c r="D6" s="66"/>
      <c r="E6" s="66"/>
      <c r="F6" s="66"/>
    </row>
    <row r="7" spans="1:6" x14ac:dyDescent="0.35">
      <c r="A7" s="63"/>
      <c r="B7" s="66"/>
      <c r="C7" s="66"/>
      <c r="D7" s="66"/>
      <c r="E7" s="66"/>
      <c r="F7" s="66"/>
    </row>
    <row r="8" spans="1:6" x14ac:dyDescent="0.35">
      <c r="A8" s="63"/>
      <c r="B8" s="66"/>
      <c r="C8" s="66"/>
      <c r="D8" s="66"/>
      <c r="E8" s="66"/>
      <c r="F8" s="66"/>
    </row>
    <row r="9" spans="1:6" x14ac:dyDescent="0.35">
      <c r="A9" s="63"/>
      <c r="B9" s="66"/>
      <c r="C9" s="66"/>
      <c r="D9" s="66"/>
      <c r="E9" s="66"/>
      <c r="F9" s="66"/>
    </row>
    <row r="10" spans="1:6" x14ac:dyDescent="0.35">
      <c r="A10" s="63"/>
      <c r="B10" s="66"/>
      <c r="C10" s="66"/>
      <c r="D10" s="66"/>
      <c r="E10" s="66"/>
      <c r="F10" s="66"/>
    </row>
    <row r="11" spans="1:6" x14ac:dyDescent="0.35">
      <c r="A11" s="63"/>
      <c r="B11" s="66"/>
      <c r="C11" s="66"/>
      <c r="D11" s="66"/>
      <c r="E11" s="66"/>
      <c r="F11" s="66"/>
    </row>
    <row r="12" spans="1:6" x14ac:dyDescent="0.35">
      <c r="A12" s="63"/>
      <c r="B12" s="66"/>
      <c r="C12" s="66"/>
      <c r="D12" s="66"/>
      <c r="E12" s="66"/>
      <c r="F12" s="66"/>
    </row>
    <row r="13" spans="1:6" x14ac:dyDescent="0.35">
      <c r="A13" s="63"/>
      <c r="B13" s="66"/>
      <c r="C13" s="66"/>
      <c r="D13" s="66"/>
      <c r="E13" s="66"/>
      <c r="F13" s="66"/>
    </row>
    <row r="14" spans="1:6" x14ac:dyDescent="0.35">
      <c r="A14" s="63"/>
      <c r="B14" s="66"/>
      <c r="C14" s="66"/>
      <c r="D14" s="66"/>
      <c r="E14" s="66"/>
      <c r="F14" s="66"/>
    </row>
    <row r="15" spans="1:6" x14ac:dyDescent="0.35">
      <c r="A15" s="63"/>
      <c r="B15" s="66"/>
      <c r="C15" s="66"/>
      <c r="D15" s="66"/>
      <c r="E15" s="66"/>
      <c r="F15" s="66"/>
    </row>
    <row r="16" spans="1:6" x14ac:dyDescent="0.35">
      <c r="A16" s="63"/>
      <c r="B16" s="66"/>
      <c r="C16" s="66"/>
      <c r="D16" s="66"/>
      <c r="E16" s="66"/>
      <c r="F16" s="66"/>
    </row>
    <row r="17" spans="1:6" x14ac:dyDescent="0.35">
      <c r="A17" s="63"/>
      <c r="B17" s="66"/>
      <c r="C17" s="66"/>
      <c r="D17" s="66"/>
      <c r="E17" s="66"/>
      <c r="F17" s="66"/>
    </row>
    <row r="18" spans="1:6" x14ac:dyDescent="0.35">
      <c r="A18" s="63"/>
      <c r="B18" s="66"/>
      <c r="C18" s="66"/>
      <c r="D18" s="66"/>
      <c r="E18" s="66"/>
      <c r="F18" s="66"/>
    </row>
    <row r="19" spans="1:6" x14ac:dyDescent="0.35">
      <c r="A19" s="63"/>
      <c r="B19" s="66"/>
      <c r="C19" s="66"/>
      <c r="D19" s="66"/>
      <c r="E19" s="66"/>
      <c r="F19" s="66"/>
    </row>
    <row r="20" spans="1:6" x14ac:dyDescent="0.35">
      <c r="A20" s="63"/>
      <c r="B20" s="66"/>
      <c r="C20" s="66"/>
      <c r="D20" s="66"/>
      <c r="E20" s="66"/>
      <c r="F20" s="66"/>
    </row>
    <row r="21" spans="1:6" x14ac:dyDescent="0.35">
      <c r="A21" s="63"/>
      <c r="B21" s="66"/>
      <c r="C21" s="66"/>
      <c r="D21" s="66"/>
      <c r="E21" s="66"/>
      <c r="F21" s="66"/>
    </row>
    <row r="22" spans="1:6" x14ac:dyDescent="0.35">
      <c r="A22" s="63"/>
      <c r="B22" s="66"/>
      <c r="C22" s="66"/>
      <c r="D22" s="66"/>
      <c r="E22" s="66"/>
      <c r="F22" s="66"/>
    </row>
    <row r="23" spans="1:6" x14ac:dyDescent="0.35">
      <c r="A23" s="63"/>
      <c r="B23" s="66"/>
      <c r="C23" s="66"/>
      <c r="D23" s="66"/>
      <c r="E23" s="66"/>
      <c r="F23" s="66"/>
    </row>
    <row r="24" spans="1:6" x14ac:dyDescent="0.35">
      <c r="A24" s="63"/>
      <c r="B24" s="66"/>
      <c r="C24" s="66"/>
      <c r="D24" s="66"/>
      <c r="E24" s="66"/>
      <c r="F24" s="66"/>
    </row>
    <row r="25" spans="1:6" x14ac:dyDescent="0.35">
      <c r="A25" s="63"/>
      <c r="B25" s="66"/>
      <c r="C25" s="66"/>
      <c r="D25" s="66"/>
      <c r="E25" s="66"/>
      <c r="F25" s="66"/>
    </row>
    <row r="26" spans="1:6" x14ac:dyDescent="0.35">
      <c r="A26" s="63"/>
      <c r="B26" s="66"/>
      <c r="C26" s="66"/>
      <c r="D26" s="66"/>
      <c r="E26" s="66"/>
      <c r="F26" s="66"/>
    </row>
    <row r="27" spans="1:6" x14ac:dyDescent="0.35">
      <c r="A27" s="63"/>
      <c r="B27" s="66"/>
      <c r="C27" s="66"/>
      <c r="D27" s="66"/>
      <c r="E27" s="66"/>
      <c r="F27" s="66"/>
    </row>
    <row r="28" spans="1:6" x14ac:dyDescent="0.35">
      <c r="A28" s="63"/>
      <c r="B28" s="66"/>
      <c r="C28" s="66"/>
      <c r="D28" s="66"/>
      <c r="E28" s="66"/>
      <c r="F28" s="66"/>
    </row>
    <row r="29" spans="1:6" x14ac:dyDescent="0.35">
      <c r="A29" s="63"/>
      <c r="B29" s="66"/>
      <c r="C29" s="66"/>
      <c r="D29" s="66"/>
      <c r="E29" s="66"/>
      <c r="F29" s="66"/>
    </row>
    <row r="30" spans="1:6" x14ac:dyDescent="0.35">
      <c r="A30" s="63"/>
      <c r="B30" s="66"/>
      <c r="C30" s="66"/>
      <c r="D30" s="66"/>
      <c r="E30" s="66"/>
      <c r="F30" s="66"/>
    </row>
  </sheetData>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FA019-8F24-467D-9141-5F677E21E27C}">
  <dimension ref="A1:R50"/>
  <sheetViews>
    <sheetView topLeftCell="A37" workbookViewId="0">
      <selection activeCell="C45" sqref="C45"/>
    </sheetView>
  </sheetViews>
  <sheetFormatPr defaultRowHeight="14.5" x14ac:dyDescent="0.35"/>
  <cols>
    <col min="18" max="18" width="8.7265625" style="92"/>
  </cols>
  <sheetData>
    <row r="1" spans="1:18" x14ac:dyDescent="0.35">
      <c r="A1" t="s">
        <v>79</v>
      </c>
    </row>
    <row r="3" spans="1:18" x14ac:dyDescent="0.35">
      <c r="G3" s="91" t="s">
        <v>80</v>
      </c>
    </row>
    <row r="4" spans="1:18" x14ac:dyDescent="0.35">
      <c r="F4" t="s">
        <v>91</v>
      </c>
      <c r="G4" t="s">
        <v>81</v>
      </c>
      <c r="H4" t="s">
        <v>84</v>
      </c>
      <c r="I4" t="s">
        <v>82</v>
      </c>
      <c r="J4" t="s">
        <v>83</v>
      </c>
      <c r="L4" t="s">
        <v>81</v>
      </c>
      <c r="M4" t="s">
        <v>84</v>
      </c>
      <c r="N4" t="s">
        <v>83</v>
      </c>
      <c r="O4" t="s">
        <v>85</v>
      </c>
    </row>
    <row r="5" spans="1:18" x14ac:dyDescent="0.35">
      <c r="G5">
        <v>5.8</v>
      </c>
      <c r="H5">
        <v>4</v>
      </c>
      <c r="I5">
        <v>52</v>
      </c>
      <c r="J5">
        <v>420</v>
      </c>
      <c r="L5">
        <f>20/60</f>
        <v>0.33333333333333331</v>
      </c>
      <c r="M5">
        <v>12</v>
      </c>
      <c r="N5">
        <v>420</v>
      </c>
      <c r="O5">
        <v>261</v>
      </c>
    </row>
    <row r="6" spans="1:18" x14ac:dyDescent="0.35">
      <c r="F6">
        <v>1.0329999999999999</v>
      </c>
      <c r="Q6" t="s">
        <v>86</v>
      </c>
      <c r="R6" s="92">
        <f>((G5*H5*I5*J5)+(L5*M5*N5*O5))*F6</f>
        <v>976358.54399999988</v>
      </c>
    </row>
    <row r="7" spans="1:18" x14ac:dyDescent="0.35">
      <c r="F7">
        <v>1.034</v>
      </c>
      <c r="Q7" t="s">
        <v>87</v>
      </c>
      <c r="R7" s="92">
        <f>((G5*H5*I5*J5)+(L5*M5*N5*O5))*F7</f>
        <v>977303.71200000006</v>
      </c>
    </row>
    <row r="8" spans="1:18" x14ac:dyDescent="0.35">
      <c r="F8">
        <v>1.0349999999999999</v>
      </c>
      <c r="Q8" t="s">
        <v>88</v>
      </c>
      <c r="R8" s="92">
        <f>((G5*H5*I5*J5)+(L5*M5*N5*O5))*F8</f>
        <v>978248.87999999989</v>
      </c>
    </row>
    <row r="9" spans="1:18" x14ac:dyDescent="0.35">
      <c r="F9">
        <v>1.036</v>
      </c>
      <c r="Q9" t="s">
        <v>89</v>
      </c>
      <c r="R9" s="92">
        <f>((G5*H5*I5*J5)+(L5*M5*N5*O5))*F9</f>
        <v>979194.04800000007</v>
      </c>
    </row>
    <row r="10" spans="1:18" x14ac:dyDescent="0.35">
      <c r="F10">
        <v>1.0369999999999999</v>
      </c>
      <c r="Q10" t="s">
        <v>90</v>
      </c>
      <c r="R10" s="92">
        <f>((G5*H5*I5*J5)+(L5*M5*N5*O5))*F10</f>
        <v>980139.2159999999</v>
      </c>
    </row>
    <row r="11" spans="1:18" x14ac:dyDescent="0.35">
      <c r="F11" s="95"/>
      <c r="G11" s="95"/>
      <c r="H11" s="95"/>
      <c r="I11" s="95"/>
      <c r="J11" s="95"/>
      <c r="K11" s="95"/>
      <c r="L11" s="95"/>
      <c r="M11" s="95"/>
      <c r="N11" s="95"/>
      <c r="O11" s="95"/>
      <c r="P11" s="95"/>
      <c r="Q11" s="95"/>
      <c r="R11" s="96"/>
    </row>
    <row r="12" spans="1:18" x14ac:dyDescent="0.35">
      <c r="F12" t="s">
        <v>91</v>
      </c>
      <c r="G12" t="s">
        <v>81</v>
      </c>
      <c r="H12" t="s">
        <v>84</v>
      </c>
      <c r="I12" t="s">
        <v>82</v>
      </c>
      <c r="J12" t="s">
        <v>83</v>
      </c>
      <c r="L12" t="s">
        <v>81</v>
      </c>
      <c r="M12" t="s">
        <v>84</v>
      </c>
      <c r="N12" t="s">
        <v>83</v>
      </c>
      <c r="O12" t="s">
        <v>85</v>
      </c>
    </row>
    <row r="13" spans="1:18" x14ac:dyDescent="0.35">
      <c r="G13">
        <v>7.5</v>
      </c>
      <c r="H13">
        <v>3</v>
      </c>
      <c r="I13">
        <v>52</v>
      </c>
      <c r="J13">
        <v>420</v>
      </c>
      <c r="L13">
        <f>5/60</f>
        <v>8.3333333333333329E-2</v>
      </c>
      <c r="M13">
        <v>3</v>
      </c>
      <c r="N13">
        <v>420</v>
      </c>
      <c r="O13">
        <v>261</v>
      </c>
    </row>
    <row r="14" spans="1:18" x14ac:dyDescent="0.35">
      <c r="F14">
        <v>1.0329999999999999</v>
      </c>
      <c r="Q14" t="s">
        <v>86</v>
      </c>
      <c r="R14" s="92">
        <f>((G13*H13*I13*J13)+(L13*M13*N13*O13))*F14</f>
        <v>535925.56499999994</v>
      </c>
    </row>
    <row r="15" spans="1:18" x14ac:dyDescent="0.35">
      <c r="F15">
        <v>1.034</v>
      </c>
      <c r="Q15" t="s">
        <v>87</v>
      </c>
      <c r="R15" s="92">
        <f>((G13*H13*I13*J13)+(L13*M13*N13*O13))*F15</f>
        <v>536444.37</v>
      </c>
    </row>
    <row r="16" spans="1:18" x14ac:dyDescent="0.35">
      <c r="F16">
        <v>1.0349999999999999</v>
      </c>
      <c r="Q16" t="s">
        <v>88</v>
      </c>
      <c r="R16" s="92">
        <f>((G13*H13*I13*J13)+(L13*M13*N13*O13))*F16</f>
        <v>536963.17499999993</v>
      </c>
    </row>
    <row r="17" spans="6:18" x14ac:dyDescent="0.35">
      <c r="F17">
        <v>1.036</v>
      </c>
      <c r="Q17" t="s">
        <v>89</v>
      </c>
      <c r="R17" s="92">
        <f>((G13*H13*I13*J13)+(L13*M13*N13*O13))*F17</f>
        <v>537481.98</v>
      </c>
    </row>
    <row r="18" spans="6:18" x14ac:dyDescent="0.35">
      <c r="F18">
        <v>1.0369999999999999</v>
      </c>
      <c r="Q18" t="s">
        <v>90</v>
      </c>
      <c r="R18" s="92">
        <f>((G13*H13*I13*J13)+(L13*M13*N13*O13))*F18</f>
        <v>538000.78499999992</v>
      </c>
    </row>
    <row r="19" spans="6:18" x14ac:dyDescent="0.35">
      <c r="F19" s="95"/>
      <c r="G19" s="95"/>
      <c r="H19" s="95"/>
      <c r="I19" s="95"/>
      <c r="J19" s="95"/>
      <c r="K19" s="95"/>
      <c r="L19" s="95"/>
      <c r="M19" s="95"/>
      <c r="N19" s="95"/>
      <c r="O19" s="95"/>
      <c r="P19" s="95"/>
      <c r="Q19" s="95"/>
      <c r="R19" s="96"/>
    </row>
    <row r="20" spans="6:18" x14ac:dyDescent="0.35">
      <c r="F20" s="91" t="s">
        <v>93</v>
      </c>
    </row>
    <row r="21" spans="6:18" x14ac:dyDescent="0.35">
      <c r="Q21" t="s">
        <v>86</v>
      </c>
      <c r="R21" s="92">
        <f>R6+R14</f>
        <v>1512284.1089999997</v>
      </c>
    </row>
    <row r="22" spans="6:18" x14ac:dyDescent="0.35">
      <c r="Q22" t="s">
        <v>87</v>
      </c>
      <c r="R22" s="92">
        <f>R7+R15</f>
        <v>1513748.0819999999</v>
      </c>
    </row>
    <row r="23" spans="6:18" x14ac:dyDescent="0.35">
      <c r="Q23" t="s">
        <v>88</v>
      </c>
      <c r="R23" s="92">
        <f t="shared" ref="R23:R25" si="0">R8+R16</f>
        <v>1515212.0549999997</v>
      </c>
    </row>
    <row r="24" spans="6:18" x14ac:dyDescent="0.35">
      <c r="Q24" t="s">
        <v>89</v>
      </c>
      <c r="R24" s="92">
        <f t="shared" si="0"/>
        <v>1516676.0279999999</v>
      </c>
    </row>
    <row r="25" spans="6:18" x14ac:dyDescent="0.35">
      <c r="Q25" t="s">
        <v>90</v>
      </c>
      <c r="R25" s="92">
        <f t="shared" si="0"/>
        <v>1518140.0009999997</v>
      </c>
    </row>
    <row r="26" spans="6:18" x14ac:dyDescent="0.35">
      <c r="F26" s="97"/>
      <c r="G26" s="97"/>
      <c r="H26" s="97"/>
      <c r="I26" s="97"/>
      <c r="J26" s="97"/>
      <c r="K26" s="97"/>
      <c r="L26" s="97"/>
      <c r="M26" s="97"/>
      <c r="N26" s="97"/>
      <c r="O26" s="97"/>
      <c r="P26" s="97"/>
      <c r="Q26" s="97"/>
      <c r="R26" s="98"/>
    </row>
    <row r="27" spans="6:18" x14ac:dyDescent="0.35">
      <c r="G27" s="91" t="s">
        <v>95</v>
      </c>
    </row>
    <row r="28" spans="6:18" x14ac:dyDescent="0.35">
      <c r="F28" t="s">
        <v>91</v>
      </c>
      <c r="G28" t="s">
        <v>81</v>
      </c>
      <c r="H28" t="s">
        <v>84</v>
      </c>
      <c r="I28" t="s">
        <v>82</v>
      </c>
      <c r="J28" t="s">
        <v>83</v>
      </c>
    </row>
    <row r="29" spans="6:18" x14ac:dyDescent="0.35">
      <c r="G29">
        <v>2</v>
      </c>
      <c r="H29">
        <v>12</v>
      </c>
      <c r="I29">
        <v>52</v>
      </c>
      <c r="J29">
        <v>420</v>
      </c>
    </row>
    <row r="30" spans="6:18" x14ac:dyDescent="0.35">
      <c r="F30">
        <v>1.0329999999999999</v>
      </c>
      <c r="Q30" t="s">
        <v>86</v>
      </c>
      <c r="R30" s="92">
        <f>(G29*H29*I29*J29)*F30</f>
        <v>541457.27999999991</v>
      </c>
    </row>
    <row r="31" spans="6:18" x14ac:dyDescent="0.35">
      <c r="F31">
        <v>1.034</v>
      </c>
      <c r="Q31" t="s">
        <v>87</v>
      </c>
      <c r="R31" s="92">
        <f>(G29*H29*I29*J29)*F31</f>
        <v>541981.44000000006</v>
      </c>
    </row>
    <row r="32" spans="6:18" x14ac:dyDescent="0.35">
      <c r="F32">
        <v>1.0349999999999999</v>
      </c>
      <c r="Q32" t="s">
        <v>88</v>
      </c>
      <c r="R32" s="92">
        <f>(G29*H29*I29*J29)*F32</f>
        <v>542505.6</v>
      </c>
    </row>
    <row r="33" spans="6:18" x14ac:dyDescent="0.35">
      <c r="F33">
        <v>1.036</v>
      </c>
      <c r="Q33" t="s">
        <v>89</v>
      </c>
      <c r="R33" s="92">
        <f>(G29*H29*I29*J29)*F33</f>
        <v>543029.76000000001</v>
      </c>
    </row>
    <row r="34" spans="6:18" x14ac:dyDescent="0.35">
      <c r="F34">
        <v>1.0369999999999999</v>
      </c>
      <c r="Q34" t="s">
        <v>90</v>
      </c>
      <c r="R34" s="92">
        <f>(G29*H29*I29*J29)*F34</f>
        <v>543553.91999999993</v>
      </c>
    </row>
    <row r="35" spans="6:18" x14ac:dyDescent="0.35">
      <c r="F35" s="95"/>
      <c r="G35" s="95"/>
      <c r="H35" s="95"/>
      <c r="I35" s="95"/>
      <c r="J35" s="95"/>
      <c r="K35" s="95"/>
      <c r="L35" s="95"/>
      <c r="M35" s="95"/>
      <c r="N35" s="95"/>
      <c r="O35" s="95"/>
      <c r="P35" s="95"/>
      <c r="Q35" s="95"/>
      <c r="R35" s="96"/>
    </row>
    <row r="36" spans="6:18" x14ac:dyDescent="0.35">
      <c r="G36" s="91"/>
    </row>
    <row r="37" spans="6:18" x14ac:dyDescent="0.35">
      <c r="F37" t="s">
        <v>91</v>
      </c>
      <c r="G37" t="s">
        <v>81</v>
      </c>
      <c r="H37" t="s">
        <v>84</v>
      </c>
      <c r="I37" t="s">
        <v>82</v>
      </c>
      <c r="J37" t="s">
        <v>83</v>
      </c>
    </row>
    <row r="38" spans="6:18" x14ac:dyDescent="0.35">
      <c r="G38">
        <v>2</v>
      </c>
      <c r="H38">
        <v>3</v>
      </c>
      <c r="I38">
        <v>52</v>
      </c>
      <c r="J38">
        <v>420</v>
      </c>
    </row>
    <row r="39" spans="6:18" x14ac:dyDescent="0.35">
      <c r="F39">
        <v>1.0329999999999999</v>
      </c>
      <c r="Q39" t="s">
        <v>86</v>
      </c>
      <c r="R39" s="92">
        <f>(G38*H38*I38*J38)*F39</f>
        <v>135364.31999999998</v>
      </c>
    </row>
    <row r="40" spans="6:18" x14ac:dyDescent="0.35">
      <c r="F40">
        <v>1.034</v>
      </c>
      <c r="Q40" t="s">
        <v>87</v>
      </c>
      <c r="R40" s="92">
        <f>(G38*H38*I38*J38)*F40</f>
        <v>135495.36000000002</v>
      </c>
    </row>
    <row r="41" spans="6:18" x14ac:dyDescent="0.35">
      <c r="F41">
        <v>1.0349999999999999</v>
      </c>
      <c r="Q41" t="s">
        <v>88</v>
      </c>
      <c r="R41" s="92">
        <f>(G38*H38*I38*J38)*F41</f>
        <v>135626.4</v>
      </c>
    </row>
    <row r="42" spans="6:18" x14ac:dyDescent="0.35">
      <c r="F42">
        <v>1.036</v>
      </c>
      <c r="Q42" t="s">
        <v>89</v>
      </c>
      <c r="R42" s="92">
        <f>(G38*H38*I38*J38)*F42</f>
        <v>135757.44</v>
      </c>
    </row>
    <row r="43" spans="6:18" x14ac:dyDescent="0.35">
      <c r="F43">
        <v>1.0369999999999999</v>
      </c>
      <c r="Q43" t="s">
        <v>90</v>
      </c>
      <c r="R43" s="92">
        <f>(G38*H38*I38*J38)*F43</f>
        <v>135888.47999999998</v>
      </c>
    </row>
    <row r="44" spans="6:18" x14ac:dyDescent="0.35">
      <c r="F44" s="95"/>
      <c r="G44" s="95"/>
      <c r="H44" s="95"/>
      <c r="I44" s="95"/>
      <c r="J44" s="95"/>
      <c r="K44" s="95"/>
      <c r="L44" s="95"/>
      <c r="M44" s="95"/>
      <c r="N44" s="95"/>
      <c r="O44" s="95"/>
      <c r="P44" s="95"/>
      <c r="Q44" s="95"/>
      <c r="R44" s="96"/>
    </row>
    <row r="45" spans="6:18" x14ac:dyDescent="0.35">
      <c r="F45" s="91" t="s">
        <v>96</v>
      </c>
    </row>
    <row r="46" spans="6:18" x14ac:dyDescent="0.35">
      <c r="Q46" t="s">
        <v>86</v>
      </c>
      <c r="R46" s="92">
        <f>R30+R39</f>
        <v>676821.59999999986</v>
      </c>
    </row>
    <row r="47" spans="6:18" x14ac:dyDescent="0.35">
      <c r="Q47" t="s">
        <v>87</v>
      </c>
      <c r="R47" s="92">
        <f t="shared" ref="R47:R50" si="1">R31+R40</f>
        <v>677476.8</v>
      </c>
    </row>
    <row r="48" spans="6:18" x14ac:dyDescent="0.35">
      <c r="Q48" t="s">
        <v>88</v>
      </c>
      <c r="R48" s="92">
        <f t="shared" si="1"/>
        <v>678132</v>
      </c>
    </row>
    <row r="49" spans="17:18" x14ac:dyDescent="0.35">
      <c r="Q49" t="s">
        <v>89</v>
      </c>
      <c r="R49" s="92">
        <f t="shared" si="1"/>
        <v>678787.2</v>
      </c>
    </row>
    <row r="50" spans="17:18" x14ac:dyDescent="0.35">
      <c r="Q50" t="s">
        <v>90</v>
      </c>
      <c r="R50" s="92">
        <f t="shared" si="1"/>
        <v>679442.39999999991</v>
      </c>
    </row>
  </sheetData>
  <phoneticPr fontId="19" type="noConversion"/>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31a46d9-7bb0-4835-a878-fd14203ffe15">
      <Terms xmlns="http://schemas.microsoft.com/office/infopath/2007/PartnerControls"/>
    </lcf76f155ced4ddcb4097134ff3c332f>
    <TaxCatchAll xmlns="5ce7ff93-4941-44ff-86f4-1b444e40b859" xsi:nil="true"/>
    <SharedWithUsers xmlns="5ce7ff93-4941-44ff-86f4-1b444e40b859">
      <UserInfo>
        <DisplayName>Per Karlsson</DisplayName>
        <AccountId>17</AccountId>
        <AccountType/>
      </UserInfo>
      <UserInfo>
        <DisplayName>Emma Norman</DisplayName>
        <AccountId>12</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E1F1E742A0535F4798795610A01767C0" ma:contentTypeVersion="13" ma:contentTypeDescription="Skapa ett nytt dokument." ma:contentTypeScope="" ma:versionID="f0cc934b1c38b2f7153ed12fa556e35b">
  <xsd:schema xmlns:xsd="http://www.w3.org/2001/XMLSchema" xmlns:xs="http://www.w3.org/2001/XMLSchema" xmlns:p="http://schemas.microsoft.com/office/2006/metadata/properties" xmlns:ns2="d31a46d9-7bb0-4835-a878-fd14203ffe15" xmlns:ns3="5ce7ff93-4941-44ff-86f4-1b444e40b859" targetNamespace="http://schemas.microsoft.com/office/2006/metadata/properties" ma:root="true" ma:fieldsID="127a6d05a355a0bfb0e30f775f5c0a47" ns2:_="" ns3:_="">
    <xsd:import namespace="d31a46d9-7bb0-4835-a878-fd14203ffe15"/>
    <xsd:import namespace="5ce7ff93-4941-44ff-86f4-1b444e40b85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1a46d9-7bb0-4835-a878-fd14203ffe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Bildmarkeringar" ma:readOnly="false" ma:fieldId="{5cf76f15-5ced-4ddc-b409-7134ff3c332f}" ma:taxonomyMulti="true" ma:sspId="73699fe2-e6a0-45d7-97a9-6ad31d95908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e7ff93-4941-44ff-86f4-1b444e40b859" elementFormDefault="qualified">
    <xsd:import namespace="http://schemas.microsoft.com/office/2006/documentManagement/types"/>
    <xsd:import namespace="http://schemas.microsoft.com/office/infopath/2007/PartnerControls"/>
    <xsd:element name="SharedWithUsers" ma:index="12"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at med information" ma:internalName="SharedWithDetails" ma:readOnly="true">
      <xsd:simpleType>
        <xsd:restriction base="dms:Note">
          <xsd:maxLength value="255"/>
        </xsd:restriction>
      </xsd:simpleType>
    </xsd:element>
    <xsd:element name="TaxCatchAll" ma:index="16" nillable="true" ma:displayName="Taxonomy Catch All Column" ma:hidden="true" ma:list="{9aca8b66-5faf-4e6b-9649-fc78e6a49b6e}" ma:internalName="TaxCatchAll" ma:showField="CatchAllData" ma:web="5ce7ff93-4941-44ff-86f4-1b444e40b8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E743CD-55DE-4E26-8F83-AFEC1F3DDE5B}">
  <ds:schemaRefs>
    <ds:schemaRef ds:uri="http://schemas.openxmlformats.org/package/2006/metadata/core-properties"/>
    <ds:schemaRef ds:uri="http://purl.org/dc/elements/1.1/"/>
    <ds:schemaRef ds:uri="http://schemas.microsoft.com/office/2006/documentManagement/types"/>
    <ds:schemaRef ds:uri="d31a46d9-7bb0-4835-a878-fd14203ffe15"/>
    <ds:schemaRef ds:uri="http://schemas.microsoft.com/office/2006/metadata/properties"/>
    <ds:schemaRef ds:uri="http://purl.org/dc/terms/"/>
    <ds:schemaRef ds:uri="http://purl.org/dc/dcmitype/"/>
    <ds:schemaRef ds:uri="http://schemas.microsoft.com/office/infopath/2007/PartnerControls"/>
    <ds:schemaRef ds:uri="5ce7ff93-4941-44ff-86f4-1b444e40b859"/>
    <ds:schemaRef ds:uri="http://www.w3.org/XML/1998/namespace"/>
  </ds:schemaRefs>
</ds:datastoreItem>
</file>

<file path=customXml/itemProps2.xml><?xml version="1.0" encoding="utf-8"?>
<ds:datastoreItem xmlns:ds="http://schemas.openxmlformats.org/officeDocument/2006/customXml" ds:itemID="{CE7DC49D-1C07-4032-BB3C-DCD24004255F}">
  <ds:schemaRefs>
    <ds:schemaRef ds:uri="http://schemas.microsoft.com/sharepoint/v3/contenttype/forms"/>
  </ds:schemaRefs>
</ds:datastoreItem>
</file>

<file path=customXml/itemProps3.xml><?xml version="1.0" encoding="utf-8"?>
<ds:datastoreItem xmlns:ds="http://schemas.openxmlformats.org/officeDocument/2006/customXml" ds:itemID="{412D445E-FBF5-4323-AE09-B232EAC2EA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1a46d9-7bb0-4835-a878-fd14203ffe15"/>
    <ds:schemaRef ds:uri="5ce7ff93-4941-44ff-86f4-1b444e40b8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Inledande information</vt:lpstr>
      <vt:lpstr>Grunduppgifter</vt:lpstr>
      <vt:lpstr>Nyttokalkyl</vt:lpstr>
      <vt:lpstr>Fler nyttor &amp; kostnader</vt:lpstr>
      <vt:lpstr>Uppföljning</vt:lpstr>
      <vt:lpstr>Beräkningsunderlag</vt:lpstr>
    </vt:vector>
  </TitlesOfParts>
  <Manager/>
  <Company>Haninge Kommun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Gustav Genberg</dc:creator>
  <cp:keywords/>
  <dc:description/>
  <cp:lastModifiedBy>Per Karlsson</cp:lastModifiedBy>
  <cp:revision/>
  <dcterms:created xsi:type="dcterms:W3CDTF">2024-01-08T08:28:15Z</dcterms:created>
  <dcterms:modified xsi:type="dcterms:W3CDTF">2025-04-02T13:20:22Z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0x010100E1F1E742A0535F4798795610A01767C0</vt:lpwstr>
  </property>
  <property fmtid="{D5CDD505-2E9C-101B-9397-08002B2CF9AE}" pid="3" name="MediaServiceImageTags">
    <vt:lpwstr/>
  </property>
  <property fmtid="{D5CDD505-2E9C-101B-9397-08002B2CF9AE}" pid="4" name="Order">
    <vt:r8>85300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